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15480" windowHeight="8445" activeTab="1"/>
  </bookViews>
  <sheets>
    <sheet name="תנאי סף" sheetId="2" r:id="rId1"/>
    <sheet name="איכות" sheetId="3" r:id="rId2"/>
    <sheet name="מחיר" sheetId="1" r:id="rId3"/>
    <sheet name="סופי" sheetId="4" r:id="rId4"/>
  </sheets>
  <externalReferences>
    <externalReference r:id="rId5"/>
  </externalReferences>
  <calcPr calcId="125725"/>
</workbook>
</file>

<file path=xl/calcChain.xml><?xml version="1.0" encoding="utf-8"?>
<calcChain xmlns="http://schemas.openxmlformats.org/spreadsheetml/2006/main">
  <c r="P18" i="3"/>
  <c r="M18"/>
  <c r="J18"/>
  <c r="P13"/>
  <c r="M13"/>
  <c r="J13"/>
  <c r="P4"/>
  <c r="M4"/>
  <c r="P8" l="1"/>
  <c r="M8"/>
  <c r="J8"/>
  <c r="J14"/>
  <c r="J9"/>
  <c r="J4"/>
  <c r="M14"/>
  <c r="P14"/>
  <c r="P9"/>
  <c r="M9"/>
  <c r="P22"/>
  <c r="M22"/>
  <c r="J22"/>
  <c r="P21"/>
  <c r="M21"/>
  <c r="J21"/>
  <c r="P7"/>
  <c r="M7"/>
  <c r="J7"/>
  <c r="C5" i="4" l="1"/>
  <c r="F2"/>
  <c r="E2"/>
  <c r="D2"/>
  <c r="R3" i="1"/>
  <c r="M3"/>
  <c r="H3"/>
  <c r="P15" i="3"/>
  <c r="P10"/>
  <c r="P23"/>
  <c r="M15"/>
  <c r="M10"/>
  <c r="M23"/>
  <c r="J23"/>
  <c r="K4"/>
  <c r="Q4"/>
  <c r="O2"/>
  <c r="L2"/>
  <c r="I2"/>
  <c r="H25"/>
  <c r="J15"/>
  <c r="J10"/>
  <c r="N4"/>
  <c r="K9" l="1"/>
  <c r="K21"/>
  <c r="I24" s="1"/>
  <c r="Q9"/>
  <c r="O25" s="1"/>
  <c r="N9"/>
  <c r="L25" s="1"/>
  <c r="N21"/>
  <c r="L24" s="1"/>
  <c r="Q21"/>
  <c r="O24" s="1"/>
  <c r="I25" l="1"/>
  <c r="I27" s="1"/>
  <c r="D3" i="4" s="1"/>
  <c r="D5" s="1"/>
  <c r="O19" i="3"/>
  <c r="O20" s="1"/>
  <c r="L19"/>
  <c r="L20" s="1"/>
  <c r="I19"/>
  <c r="U16" i="1"/>
  <c r="V16" s="1"/>
  <c r="U15"/>
  <c r="V15" s="1"/>
  <c r="U14"/>
  <c r="V14" s="1"/>
  <c r="U13"/>
  <c r="V13" s="1"/>
  <c r="P16"/>
  <c r="Q16" s="1"/>
  <c r="P15"/>
  <c r="Q15" s="1"/>
  <c r="P14"/>
  <c r="Q14" s="1"/>
  <c r="P13"/>
  <c r="Q13" s="1"/>
  <c r="K14"/>
  <c r="L14" s="1"/>
  <c r="K15"/>
  <c r="L15" s="1"/>
  <c r="K16"/>
  <c r="L16" s="1"/>
  <c r="K13"/>
  <c r="L13" s="1"/>
  <c r="S12"/>
  <c r="S11"/>
  <c r="S10"/>
  <c r="S9"/>
  <c r="S8"/>
  <c r="S7"/>
  <c r="S6"/>
  <c r="S5"/>
  <c r="N12"/>
  <c r="N11"/>
  <c r="N10"/>
  <c r="N9"/>
  <c r="N8"/>
  <c r="N7"/>
  <c r="N6"/>
  <c r="N5"/>
  <c r="I6"/>
  <c r="I7"/>
  <c r="I8"/>
  <c r="I9"/>
  <c r="I10"/>
  <c r="I11"/>
  <c r="I12"/>
  <c r="I5"/>
  <c r="O26" i="3" l="1"/>
  <c r="L26"/>
  <c r="I20"/>
  <c r="I26" s="1"/>
  <c r="L27"/>
  <c r="E3" i="4" s="1"/>
  <c r="E5" s="1"/>
  <c r="O27" i="3"/>
  <c r="F3" i="4" s="1"/>
  <c r="F5" s="1"/>
  <c r="O9" i="1"/>
  <c r="J5"/>
  <c r="T5"/>
  <c r="T9"/>
  <c r="J9"/>
  <c r="O5"/>
  <c r="P5" l="1"/>
  <c r="Q5" s="1"/>
  <c r="K5"/>
  <c r="L5" s="1"/>
  <c r="H17" s="1"/>
  <c r="D4" i="4" s="1"/>
  <c r="U5" i="1"/>
  <c r="V5" s="1"/>
  <c r="U9"/>
  <c r="V9" s="1"/>
  <c r="K9"/>
  <c r="L9" s="1"/>
  <c r="P9"/>
  <c r="Q9" s="1"/>
  <c r="R17" l="1"/>
  <c r="F4" i="4" s="1"/>
  <c r="M17" i="1"/>
  <c r="E4" i="4" s="1"/>
</calcChain>
</file>

<file path=xl/sharedStrings.xml><?xml version="1.0" encoding="utf-8"?>
<sst xmlns="http://schemas.openxmlformats.org/spreadsheetml/2006/main" count="186" uniqueCount="117">
  <si>
    <t>מחיר</t>
  </si>
  <si>
    <t>מחיר משוקלל</t>
  </si>
  <si>
    <t>סה"כ מחיר משוקלל</t>
  </si>
  <si>
    <t>ציון</t>
  </si>
  <si>
    <t>משקל</t>
  </si>
  <si>
    <t>פרמטר</t>
  </si>
  <si>
    <t>משקל כללי</t>
  </si>
  <si>
    <t>סעיף</t>
  </si>
  <si>
    <t>פירוט</t>
  </si>
  <si>
    <t>מציע מס' 1</t>
  </si>
  <si>
    <t>מציע מס' 2</t>
  </si>
  <si>
    <t>מציע מס' 3</t>
  </si>
  <si>
    <t>3.1.1</t>
  </si>
  <si>
    <t>הוא אזרח ישראלי או תאגיד המאוגד כדין בישראל</t>
  </si>
  <si>
    <t>3.1.2</t>
  </si>
  <si>
    <t>3.1.3</t>
  </si>
  <si>
    <t>3.1.4</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</si>
  <si>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</si>
  <si>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אישורים מאומתים על ידי עורך דין המפרטים את עמידתו של המציע בדרישות סעיף ‎3.1 לעיל. לצורך כך יצרף המציע את נספח ב'1 כשהוא מלא וחתום כנדרש</t>
  </si>
  <si>
    <t>אישור לפי חוק עסקאות גופים ציבוריים, בדבר ניהול פנקסי חשבונות ורשומות, כשהוא תקף, להוכחת העמידה בתנאי הסף שבסעיף ‎3.1.2 לעיל</t>
  </si>
  <si>
    <t>מסמך, בשפה העברית המתאר את פרופיל המציע</t>
  </si>
  <si>
    <t>העתק אישור רכישת מסמכי המכרז</t>
  </si>
  <si>
    <t>כל מסמכי המכרז (לרבות מכתבי ההבהרה שישלח המשרד למציעים) כשהם חתומים בשולי כל עמוד על-ידי בעל הסמכות לחייב את המציע בצירוף חותמת המציע</t>
  </si>
  <si>
    <r>
      <t xml:space="preserve">טופס כתב הצעה, המצורף </t>
    </r>
    <r>
      <rPr>
        <b/>
        <u/>
        <sz val="12"/>
        <color theme="1"/>
        <rFont val="David"/>
        <charset val="177"/>
      </rPr>
      <t>כחלק ב'</t>
    </r>
    <r>
      <rPr>
        <sz val="12"/>
        <color theme="1"/>
        <rFont val="David"/>
        <charset val="177"/>
      </rPr>
      <t xml:space="preserve"> למסמכי המכרז כשהוא חתום על-ידי נושא משרה המוסמך לחייב את המציע ומאושר על ידי עו"ד כנדרש</t>
    </r>
  </si>
  <si>
    <r>
      <t xml:space="preserve">ההסכם המצורף למסמכי המכרז </t>
    </r>
    <r>
      <rPr>
        <b/>
        <u/>
        <sz val="12"/>
        <color theme="1"/>
        <rFont val="David"/>
        <charset val="177"/>
      </rPr>
      <t>כחלק ג'</t>
    </r>
    <r>
      <rPr>
        <sz val="12"/>
        <color theme="1"/>
        <rFont val="David"/>
        <charset val="177"/>
      </rPr>
      <t>, לאחר שהמציע ישלים בו את פרטיו, ויחתום על ההסכם והנספחים המצורפים לו במקומות המיועדים לחתימתו (יש לחתום גם בראשי תיבות וחותמת בשולי כל עמוד)</t>
    </r>
  </si>
  <si>
    <r>
      <t>נספח א'2</t>
    </r>
    <r>
      <rPr>
        <sz val="12"/>
        <color theme="1"/>
        <rFont val="David"/>
        <charset val="177"/>
      </rPr>
      <t xml:space="preserve"> למסמכי המכרז - תצהיר בדבר העדר הרשעות לפי חוק עובדים זרים וחוק שכר מינימום חתום ע"י עו"ד</t>
    </r>
  </si>
  <si>
    <r>
      <t>נספח א'3</t>
    </r>
    <r>
      <rPr>
        <sz val="12"/>
        <color theme="1"/>
        <rFont val="David"/>
        <charset val="177"/>
      </rPr>
      <t xml:space="preserve"> למסמכי המכרז - התחייבות ואישור המציע לקיום החקיקה בתחום העסקת עובדים חתומה ע"י עו"ד</t>
    </r>
  </si>
  <si>
    <r>
      <t>נספח א'4</t>
    </r>
    <r>
      <rPr>
        <sz val="12"/>
        <color theme="1"/>
        <rFont val="David"/>
        <charset val="177"/>
      </rPr>
      <t xml:space="preserve"> למסמכי המכרז - הצהרה על שימוש בתוכנות מקוריות חתומה על ידי עו"ד / רו"ח</t>
    </r>
  </si>
  <si>
    <t>היה המציע תאגיד, יצורפו (א) מסמכי ההתאגדות העדכניים מאושרים כדין על-ידי עו"ד, (ב) פירוט הרכב בעלי המניות ומבנה הנהלת המציע, (ג) אישור עדכני על רישום המציע במרשם המתנהל על-פי כל דין, לגבי תאגידים מסוגו, ו- (ד) אישור עו"ד או רו"ח על היות המציע תאגיד קיים ועל היות החתומים בשמו על מסמכי המכרז רשאים לחייב את המציע בחתימתם</t>
  </si>
  <si>
    <t>אם העסק בשליטת אישה, על המציע להמציא את האישור והתצהיר הנדרשים בהתאם לחוק חובת המכרזים, התשנ"ב-1992</t>
  </si>
  <si>
    <t>העתק תעודת זהות ו/או תעודת עוסק מורשה ו/או תעודת האגד (לפי העניין וסוג התאגדותו המשפטית של המציע) מאושרים על ידי עו"ד, להוכחת העמידה בתנאי הסף שבסעיף ‎3.1.1 לעיל.</t>
  </si>
  <si>
    <r>
      <rPr>
        <u/>
        <sz val="11"/>
        <color theme="1"/>
        <rFont val="Arial"/>
        <family val="2"/>
        <scheme val="minor"/>
      </rPr>
      <t>מנהל פרויקט</t>
    </r>
    <r>
      <rPr>
        <sz val="11"/>
        <color theme="1"/>
        <rFont val="Arial"/>
        <family val="2"/>
        <charset val="177"/>
        <scheme val="minor"/>
      </rPr>
      <t>: 
קורות חיים.
תעודות המעידות על השכלה</t>
    </r>
  </si>
  <si>
    <r>
      <rPr>
        <u/>
        <sz val="11"/>
        <color theme="1"/>
        <rFont val="Arial"/>
        <family val="2"/>
        <scheme val="minor"/>
      </rPr>
      <t>2 אנשי צוות</t>
    </r>
    <r>
      <rPr>
        <sz val="11"/>
        <color theme="1"/>
        <rFont val="Arial"/>
        <family val="2"/>
        <charset val="177"/>
        <scheme val="minor"/>
      </rPr>
      <t>: 
קורות חיים.
תעודות המעידות על השכלה</t>
    </r>
  </si>
  <si>
    <t>מרכיבי איכות</t>
  </si>
  <si>
    <t>פרמטר משנה</t>
  </si>
  <si>
    <t>מרכיב ציון</t>
  </si>
  <si>
    <t>משקל פרמטר משנה</t>
  </si>
  <si>
    <t>היקף / רמה שהוצג/ה</t>
  </si>
  <si>
    <t>ציון לפרמטר משנה</t>
  </si>
  <si>
    <t>ציון לפרמטר</t>
  </si>
  <si>
    <t>התרשמות מניסיון קודם</t>
  </si>
  <si>
    <t>רמה נמוכה</t>
  </si>
  <si>
    <t xml:space="preserve">רמה בינונית </t>
  </si>
  <si>
    <t>רמה גבוהה</t>
  </si>
  <si>
    <t>7.6.2</t>
  </si>
  <si>
    <t>סה"כ ציון איכות</t>
  </si>
  <si>
    <t>סף איכות</t>
  </si>
  <si>
    <t>ציון איכות משוקלל - לאחר נירמול</t>
  </si>
  <si>
    <t>התרשמות מחוו"ד של לקוחות קודמים</t>
  </si>
  <si>
    <t>ניסיון מנהל הפרויקט</t>
  </si>
  <si>
    <t>שנות ניסיון בתחום עידוד שכר</t>
  </si>
  <si>
    <t>התרשמות מראיון</t>
  </si>
  <si>
    <t>ציון מ-1 עד 100</t>
  </si>
  <si>
    <t>ניסיון צוות המציע</t>
  </si>
  <si>
    <r>
      <rPr>
        <u/>
        <sz val="11"/>
        <color theme="1"/>
        <rFont val="Arial"/>
        <family val="2"/>
        <scheme val="minor"/>
      </rPr>
      <t xml:space="preserve">איש צוות 1
</t>
    </r>
    <r>
      <rPr>
        <sz val="11"/>
        <color theme="1"/>
        <rFont val="Arial"/>
        <family val="2"/>
        <charset val="177"/>
        <scheme val="minor"/>
      </rPr>
      <t>שנות ניסיון בתחום עידוד השכר</t>
    </r>
  </si>
  <si>
    <r>
      <rPr>
        <u/>
        <sz val="11"/>
        <color theme="1"/>
        <rFont val="Arial"/>
        <family val="2"/>
        <scheme val="minor"/>
      </rPr>
      <t xml:space="preserve">איש צוות 2
</t>
    </r>
    <r>
      <rPr>
        <sz val="11"/>
        <color theme="1"/>
        <rFont val="Arial"/>
        <family val="2"/>
        <charset val="177"/>
        <scheme val="minor"/>
      </rPr>
      <t>שנות ניסיון בתחום עידוד השכר</t>
    </r>
  </si>
  <si>
    <t>סימון</t>
  </si>
  <si>
    <t>עלות בנייה ופיתוח שיטות שכר עידוד</t>
  </si>
  <si>
    <t>עדכון של שיטות שכר עידוד קיימות</t>
  </si>
  <si>
    <t>הוספה או עדכון מרכיב (איכותי/כמותי) לשיטה לשכר עידוד קיימת</t>
  </si>
  <si>
    <t>ביצוע בדיקת תקינות דיווח ועדכניות שיטה</t>
  </si>
  <si>
    <t>חישוב שכר העידוד והפרמיות וביצוע בקרה לבחינת אמינות הדיווחים</t>
  </si>
  <si>
    <t>קבוצה של 1 עד 5 עובדים</t>
  </si>
  <si>
    <t>קבוצה של 6 עד 10 עובדים</t>
  </si>
  <si>
    <t>קבוצה של 11 עד 15 עובדים</t>
  </si>
  <si>
    <t>קבוצה של 16 עובדים ומעלה</t>
  </si>
  <si>
    <t>יחידת מידה</t>
  </si>
  <si>
    <t>יחידה</t>
  </si>
  <si>
    <t>----</t>
  </si>
  <si>
    <t>מרכיב בודד (איכותי/כמותי)</t>
  </si>
  <si>
    <t>שיטה בודדת</t>
  </si>
  <si>
    <t>מחיר לחודש</t>
  </si>
  <si>
    <t>ביצוע עבודות נוספות על פי שעות</t>
  </si>
  <si>
    <t>מחיר לשעת ייעוץ למנהל הפרויקט לפי הוראת החשכ"ל</t>
  </si>
  <si>
    <t>ציון מחיר</t>
  </si>
  <si>
    <t>מרכיב בציון</t>
  </si>
  <si>
    <t>ציון איכות</t>
  </si>
  <si>
    <t>סה"כ</t>
  </si>
  <si>
    <t>Td</t>
  </si>
  <si>
    <t>Tu</t>
  </si>
  <si>
    <t>Tc</t>
  </si>
  <si>
    <t>Te</t>
  </si>
  <si>
    <t>Ts</t>
  </si>
  <si>
    <t>Th</t>
  </si>
  <si>
    <t>Td1</t>
  </si>
  <si>
    <t>Td2</t>
  </si>
  <si>
    <t>Td3</t>
  </si>
  <si>
    <t>Td4</t>
  </si>
  <si>
    <t>Tu1</t>
  </si>
  <si>
    <t>Tu2</t>
  </si>
  <si>
    <t>Tu3</t>
  </si>
  <si>
    <t>Tu4</t>
  </si>
  <si>
    <t>ניסיון בפרויקטים בעידוד שכר במגזר הציבורי</t>
  </si>
  <si>
    <r>
      <rPr>
        <u/>
        <sz val="11"/>
        <color theme="1"/>
        <rFont val="Arial"/>
        <family val="2"/>
        <scheme val="minor"/>
      </rPr>
      <t xml:space="preserve">איש צוות 1
</t>
    </r>
    <r>
      <rPr>
        <sz val="11"/>
        <color theme="1"/>
        <rFont val="Arial"/>
        <family val="2"/>
        <charset val="177"/>
        <scheme val="minor"/>
      </rPr>
      <t>ניסיון בפרויקטים בעידוד שכר במגזר הציבורי</t>
    </r>
  </si>
  <si>
    <t>פרויקטים בשכר עידוד</t>
  </si>
  <si>
    <t xml:space="preserve">המציע בעל ניסיון, בחמש השנים האחרונות, לפחות, בפיתוח, עדכון ותחזוקת שיטות שכר עידוד בשני גופים ציבוריים עבור 100 עובדים לפחות בכל גוף. </t>
  </si>
  <si>
    <r>
      <rPr>
        <u/>
        <sz val="11"/>
        <color theme="1"/>
        <rFont val="Arial"/>
        <family val="2"/>
        <scheme val="minor"/>
      </rPr>
      <t>מנהל הפרויקט</t>
    </r>
    <r>
      <rPr>
        <sz val="11"/>
        <color theme="1"/>
        <rFont val="Arial"/>
        <family val="2"/>
        <charset val="177"/>
        <scheme val="minor"/>
      </rPr>
      <t xml:space="preserve">
• מועסק אצל המציע, באופן רציף, לפחות בארבע (4) השנים האחרונות שקדמו למועד האחרון להגשת ההצעות.
• בעל תואר מהנדס בתעשייה וניהול הרשום בפנקס המהנדסים ואדריכלים, או הנדסאי תעשייה וניהול הרשום בפנקס ההנדסאים וטכנאים.
• בעל ניסיון, בחמש השנים האחרונות, בניהול וביצוע פרויקטים בתחום הפיתוח, עדכון ותחזוקת שיטות לשכר עידוד בשני גופים ציבוריים, לפחות, עבור 100 עובדים לפחות, בכל גוף.</t>
    </r>
  </si>
  <si>
    <r>
      <rPr>
        <u/>
        <sz val="11"/>
        <color theme="1"/>
        <rFont val="Arial"/>
        <family val="2"/>
        <scheme val="minor"/>
      </rPr>
      <t>2 אנשי צוות</t>
    </r>
    <r>
      <rPr>
        <sz val="11"/>
        <color theme="1"/>
        <rFont val="Arial"/>
        <family val="2"/>
        <charset val="177"/>
        <scheme val="minor"/>
      </rPr>
      <t xml:space="preserve">
• כל אחד מאנשי הצוות מועסק אצל המציע, באופן רציף, לפחות בשנתיים האחרונות שקדמו למועד האחרון להגשת ההצעות.
• כל אחד מאנשי הצוות יהא בעל ניסיון, בשלוש השנים האחרונות, בניהול וביצוע פרויקטים בתחום הפיתוח, עדכון ותחזוקת שיטות לשכר עידוד.
• כל אחד מאנשי הצוות הינו בעל תואר אקדמאי, ממוסד המוכר על ידי המועצה להשכלה גבוהה, באחד או יותר מהמקצועות הבאים: מנהל עסקים, כלכלה או תעשייה וניהול. </t>
    </r>
  </si>
  <si>
    <t>3.1.5.1</t>
  </si>
  <si>
    <t>3.1.5.2</t>
  </si>
  <si>
    <t>המציע עומד בדרישות תקנה 6(א) לתקנות חובת המכרזים, התשנ"ג - 1993 ובכלל זה מחזיק בכל האישורים הנדרשים לפי חוק עסקאות גופים ציבוריים (אכיפת ניהול חשבונות ותשלום חובות מס), כשהם תקפים.
במועד הגשת ההצעה, המציע אינו בעל חובות אגרה שנתית ברשות התאגידים.</t>
  </si>
  <si>
    <t>המציע יציג נסח חברה / שותפות עדכני מרשות התאגידים הניתן להפקה דרך אתר האינטרנט של רשות התאגידים, שכתובתו: Taagidim.justice.gov.il בלחיצה על הכותרת "הפקת נסח חברה".</t>
  </si>
  <si>
    <t>המציע יספק פרטים אאודות ניסיונו בפיתוח, עדכון ותחזוקת שיטות שכר עידוד לגופים בסדר גודל דומה, בחמש השנים האחרונות, כמפורט בסעיף ‎3.1.4 לעיל. הפרטים יסופקו בהתאם לנדרש בנספח א'5.</t>
  </si>
  <si>
    <t>פרטי הצוות בהתאם לנדרש בנספח א'6 לחלק זה</t>
  </si>
  <si>
    <t>רמת הפרויקטים שבוצעו (מידת המורכבות, סוגי המודלים שפותחו, מס' המודלים שפותחו או עודכנו במשך תקופת הפרויקט, היקפם, מס' המודלים שאושרו במועצת הייצור וכד')</t>
  </si>
  <si>
    <r>
      <t xml:space="preserve">עבור כל שנת ניסיון המציע יקבל 10 נק'. מעל 10 שנים, יזכה למקס' הניקוד.
</t>
    </r>
    <r>
      <rPr>
        <u/>
        <sz val="11"/>
        <color theme="1"/>
        <rFont val="Arial"/>
        <family val="2"/>
        <scheme val="minor"/>
      </rPr>
      <t>הציון ינתן לשנות ניסיון מעבר לנדרש בתנאי הסף</t>
    </r>
  </si>
  <si>
    <r>
      <rPr>
        <u/>
        <sz val="11"/>
        <color theme="1"/>
        <rFont val="Arial"/>
        <family val="2"/>
        <scheme val="minor"/>
      </rPr>
      <t xml:space="preserve">איש צוות 1
</t>
    </r>
    <r>
      <rPr>
        <sz val="11"/>
        <color theme="1"/>
        <rFont val="Arial"/>
        <family val="2"/>
        <charset val="177"/>
        <scheme val="minor"/>
      </rPr>
      <t>רמת ניסיון מוצג בקו"ח</t>
    </r>
  </si>
  <si>
    <r>
      <rPr>
        <u/>
        <sz val="11"/>
        <color theme="1"/>
        <rFont val="Arial"/>
        <family val="2"/>
        <scheme val="minor"/>
      </rPr>
      <t xml:space="preserve">איש צוות 2
</t>
    </r>
    <r>
      <rPr>
        <sz val="11"/>
        <color theme="1"/>
        <rFont val="Arial"/>
        <family val="2"/>
        <charset val="177"/>
        <scheme val="minor"/>
      </rPr>
      <t>רמת ניסיון מוצג בקו"ח</t>
    </r>
  </si>
  <si>
    <t>7.7.1</t>
  </si>
  <si>
    <t>7.7.2</t>
  </si>
  <si>
    <t>ציון ביניים</t>
  </si>
  <si>
    <t>האם לזמן את מנהל הפרויקט לראיון?</t>
  </si>
  <si>
    <t>עבר את ציון המינ' בפרמטר?</t>
  </si>
  <si>
    <t>מעל 7 גופים</t>
  </si>
  <si>
    <t>כמות גופים בהם בוצעו פרויקטים בתחום שכר עידוד במגזר הציבורי</t>
  </si>
  <si>
    <t>3 או 4 גופים</t>
  </si>
  <si>
    <t>5 או 6 גופים</t>
  </si>
</sst>
</file>

<file path=xl/styles.xml><?xml version="1.0" encoding="utf-8"?>
<styleSheet xmlns="http://schemas.openxmlformats.org/spreadsheetml/2006/main">
  <numFmts count="1">
    <numFmt numFmtId="164" formatCode="0.0"/>
  </numFmts>
  <fonts count="9">
    <font>
      <sz val="11"/>
      <color theme="1"/>
      <name val="Arial"/>
      <family val="2"/>
      <charset val="177"/>
      <scheme val="minor"/>
    </font>
    <font>
      <b/>
      <sz val="11"/>
      <color theme="1"/>
      <name val="Arial"/>
      <family val="2"/>
      <scheme val="minor"/>
    </font>
    <font>
      <b/>
      <sz val="11"/>
      <color rgb="FFFF0000"/>
      <name val="Arial"/>
      <family val="2"/>
      <scheme val="minor"/>
    </font>
    <font>
      <b/>
      <u/>
      <sz val="12"/>
      <color theme="1"/>
      <name val="David"/>
      <charset val="177"/>
    </font>
    <font>
      <sz val="12"/>
      <color theme="1"/>
      <name val="David"/>
      <charset val="177"/>
    </font>
    <font>
      <u/>
      <sz val="11"/>
      <color theme="1"/>
      <name val="Arial"/>
      <family val="2"/>
      <scheme val="minor"/>
    </font>
    <font>
      <sz val="11"/>
      <color theme="1"/>
      <name val="Arial"/>
      <family val="2"/>
      <scheme val="minor"/>
    </font>
    <font>
      <sz val="11"/>
      <color theme="1"/>
      <name val="Arial"/>
      <family val="2"/>
      <charset val="177"/>
      <scheme val="minor"/>
    </font>
    <font>
      <b/>
      <sz val="11"/>
      <color theme="1"/>
      <name val="Calibri"/>
      <family val="2"/>
    </font>
  </fonts>
  <fills count="6">
    <fill>
      <patternFill patternType="none"/>
    </fill>
    <fill>
      <patternFill patternType="gray125"/>
    </fill>
    <fill>
      <patternFill patternType="solid">
        <fgColor rgb="FFFFFF99"/>
        <bgColor indexed="64"/>
      </patternFill>
    </fill>
    <fill>
      <patternFill patternType="solid">
        <fgColor rgb="FFFFFFCC"/>
        <bgColor indexed="64"/>
      </patternFill>
    </fill>
    <fill>
      <patternFill patternType="solid">
        <fgColor rgb="FFCCFF99"/>
        <bgColor indexed="64"/>
      </patternFill>
    </fill>
    <fill>
      <patternFill patternType="solid">
        <fgColor rgb="FFCC99FF"/>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138">
    <xf numFmtId="0" fontId="0" fillId="0" borderId="0" xfId="0"/>
    <xf numFmtId="2" fontId="0" fillId="0" borderId="4" xfId="0" applyNumberFormat="1" applyBorder="1" applyAlignment="1">
      <alignment horizontal="center"/>
    </xf>
    <xf numFmtId="0" fontId="0" fillId="0" borderId="4" xfId="0" applyBorder="1" applyAlignment="1">
      <alignment horizontal="center"/>
    </xf>
    <xf numFmtId="0" fontId="0" fillId="4" borderId="3" xfId="0" applyFill="1" applyBorder="1" applyAlignment="1">
      <alignment horizontal="center"/>
    </xf>
    <xf numFmtId="9" fontId="0" fillId="4" borderId="4" xfId="1" applyFont="1" applyFill="1" applyBorder="1" applyAlignment="1">
      <alignment horizontal="center"/>
    </xf>
    <xf numFmtId="0" fontId="1" fillId="5" borderId="5" xfId="0" applyFont="1" applyFill="1" applyBorder="1" applyAlignment="1">
      <alignment horizontal="center"/>
    </xf>
    <xf numFmtId="9" fontId="1" fillId="5" borderId="6" xfId="1" applyFont="1" applyFill="1" applyBorder="1" applyAlignment="1">
      <alignment horizontal="center"/>
    </xf>
    <xf numFmtId="0" fontId="1" fillId="5" borderId="6"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2" fillId="3" borderId="2" xfId="0" applyFont="1" applyFill="1" applyBorder="1" applyAlignment="1">
      <alignment horizontal="center"/>
    </xf>
    <xf numFmtId="0" fontId="2" fillId="3" borderId="7" xfId="0" applyFont="1" applyFill="1" applyBorder="1" applyAlignment="1">
      <alignment horizontal="center"/>
    </xf>
    <xf numFmtId="0" fontId="0" fillId="0" borderId="8" xfId="0" applyBorder="1" applyAlignment="1">
      <alignment horizontal="center"/>
    </xf>
    <xf numFmtId="2" fontId="0" fillId="0" borderId="8" xfId="0" applyNumberFormat="1" applyBorder="1" applyAlignment="1">
      <alignment horizontal="center"/>
    </xf>
    <xf numFmtId="2" fontId="1" fillId="5" borderId="18" xfId="0" applyNumberFormat="1" applyFont="1" applyFill="1" applyBorder="1" applyAlignment="1">
      <alignment horizontal="center"/>
    </xf>
    <xf numFmtId="0" fontId="0" fillId="0" borderId="4" xfId="0" applyFill="1" applyBorder="1" applyAlignment="1" applyProtection="1">
      <alignment horizontal="center" vertical="center"/>
      <protection locked="0"/>
    </xf>
    <xf numFmtId="1" fontId="0" fillId="0" borderId="4" xfId="0" applyNumberFormat="1" applyFill="1" applyBorder="1" applyAlignment="1" applyProtection="1">
      <alignment horizontal="center" vertical="center"/>
      <protection locked="0"/>
    </xf>
    <xf numFmtId="0" fontId="0" fillId="0" borderId="0" xfId="0" applyProtection="1"/>
    <xf numFmtId="0" fontId="1" fillId="3" borderId="1" xfId="0" applyFont="1" applyFill="1" applyBorder="1" applyAlignment="1" applyProtection="1">
      <alignment horizontal="center" vertical="center" wrapText="1"/>
    </xf>
    <xf numFmtId="0" fontId="1" fillId="3" borderId="2"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0" fillId="4" borderId="3" xfId="0" applyFill="1" applyBorder="1" applyAlignment="1" applyProtection="1">
      <alignment horizontal="right" vertical="center" wrapText="1"/>
    </xf>
    <xf numFmtId="0" fontId="0" fillId="4" borderId="4" xfId="0" applyFill="1" applyBorder="1" applyAlignment="1" applyProtection="1">
      <alignment horizontal="right" wrapText="1"/>
    </xf>
    <xf numFmtId="0" fontId="0" fillId="4" borderId="4" xfId="0" applyFill="1" applyBorder="1" applyAlignment="1" applyProtection="1">
      <alignment horizontal="right" wrapText="1" readingOrder="2"/>
    </xf>
    <xf numFmtId="0" fontId="6" fillId="4" borderId="4" xfId="0" applyFont="1" applyFill="1" applyBorder="1" applyAlignment="1" applyProtection="1">
      <alignment horizontal="right" wrapText="1" readingOrder="2"/>
    </xf>
    <xf numFmtId="0" fontId="0" fillId="4" borderId="3" xfId="0" applyFill="1" applyBorder="1" applyAlignment="1" applyProtection="1">
      <alignment horizontal="left" vertical="center" wrapText="1"/>
    </xf>
    <xf numFmtId="0" fontId="6" fillId="4" borderId="4" xfId="0" applyFont="1" applyFill="1" applyBorder="1" applyAlignment="1" applyProtection="1">
      <alignment horizontal="right" wrapText="1"/>
    </xf>
    <xf numFmtId="0" fontId="0" fillId="4" borderId="5" xfId="0" applyFill="1" applyBorder="1" applyAlignment="1" applyProtection="1">
      <alignment horizontal="left" vertical="center" wrapText="1"/>
    </xf>
    <xf numFmtId="0" fontId="0" fillId="4" borderId="6" xfId="0" applyFill="1" applyBorder="1" applyAlignment="1" applyProtection="1">
      <alignment horizontal="right" wrapText="1"/>
    </xf>
    <xf numFmtId="0" fontId="0" fillId="0" borderId="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2" borderId="4"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0" fontId="0" fillId="3" borderId="3" xfId="0"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0" fontId="0" fillId="4" borderId="16" xfId="0" applyFill="1" applyBorder="1" applyAlignment="1" applyProtection="1">
      <alignment horizontal="center" vertical="center" wrapText="1" readingOrder="2"/>
      <protection hidden="1"/>
    </xf>
    <xf numFmtId="0" fontId="0" fillId="4" borderId="4" xfId="0" applyFill="1" applyBorder="1" applyAlignment="1" applyProtection="1">
      <alignment horizontal="center" vertical="center" wrapText="1"/>
      <protection hidden="1"/>
    </xf>
    <xf numFmtId="0" fontId="0" fillId="4" borderId="4" xfId="0" applyFill="1" applyBorder="1" applyAlignment="1" applyProtection="1">
      <alignment horizontal="center" vertical="center"/>
      <protection hidden="1"/>
    </xf>
    <xf numFmtId="0" fontId="0" fillId="4" borderId="9" xfId="0" applyFill="1" applyBorder="1" applyAlignment="1" applyProtection="1">
      <alignment horizontal="center" vertical="center" wrapText="1"/>
      <protection hidden="1"/>
    </xf>
    <xf numFmtId="9" fontId="0" fillId="4" borderId="4" xfId="1" applyFont="1" applyFill="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6" fillId="4" borderId="4" xfId="0" applyFont="1" applyFill="1" applyBorder="1" applyAlignment="1" applyProtection="1">
      <alignment horizontal="center" vertical="center" wrapText="1"/>
      <protection hidden="1"/>
    </xf>
    <xf numFmtId="9" fontId="1" fillId="5" borderId="4" xfId="0" applyNumberFormat="1" applyFont="1" applyFill="1" applyBorder="1" applyAlignment="1" applyProtection="1">
      <alignment horizontal="center" vertical="center"/>
      <protection hidden="1"/>
    </xf>
    <xf numFmtId="0" fontId="1" fillId="5" borderId="9" xfId="1" applyNumberFormat="1" applyFont="1" applyFill="1" applyBorder="1" applyAlignment="1" applyProtection="1">
      <alignment horizontal="center" vertical="center"/>
      <protection hidden="1"/>
    </xf>
    <xf numFmtId="164" fontId="0" fillId="0" borderId="0" xfId="0" applyNumberFormat="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4" xfId="0" applyBorder="1" applyAlignment="1" applyProtection="1">
      <alignment horizontal="center" vertical="center" wrapText="1"/>
      <protection hidden="1"/>
    </xf>
    <xf numFmtId="0" fontId="0" fillId="4" borderId="11" xfId="0" applyFill="1" applyBorder="1" applyAlignment="1" applyProtection="1">
      <alignment vertical="center"/>
      <protection hidden="1"/>
    </xf>
    <xf numFmtId="0" fontId="0" fillId="4" borderId="15" xfId="0" applyFill="1" applyBorder="1" applyAlignment="1" applyProtection="1">
      <alignment vertical="center"/>
      <protection hidden="1"/>
    </xf>
    <xf numFmtId="0" fontId="0" fillId="4" borderId="14" xfId="0" applyFill="1" applyBorder="1" applyAlignment="1" applyProtection="1">
      <alignment horizontal="center" vertical="center" wrapText="1"/>
      <protection hidden="1"/>
    </xf>
    <xf numFmtId="2" fontId="0" fillId="0" borderId="0" xfId="0" applyNumberForma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3" borderId="8" xfId="0" applyFill="1" applyBorder="1" applyAlignment="1" applyProtection="1">
      <alignment horizontal="center" vertical="center"/>
      <protection hidden="1"/>
    </xf>
    <xf numFmtId="0" fontId="8" fillId="4" borderId="4" xfId="0" applyFont="1" applyFill="1" applyBorder="1" applyAlignment="1" applyProtection="1">
      <alignment horizontal="center" vertical="center"/>
      <protection hidden="1"/>
    </xf>
    <xf numFmtId="0" fontId="0" fillId="4" borderId="4" xfId="0" applyFill="1" applyBorder="1" applyAlignment="1" applyProtection="1">
      <alignment horizontal="right" vertical="center"/>
      <protection hidden="1"/>
    </xf>
    <xf numFmtId="0" fontId="0" fillId="0" borderId="4" xfId="0" applyFill="1" applyBorder="1" applyAlignment="1" applyProtection="1">
      <alignment horizontal="center" vertical="center"/>
      <protection hidden="1"/>
    </xf>
    <xf numFmtId="1" fontId="0" fillId="0" borderId="4" xfId="0" applyNumberFormat="1" applyFill="1" applyBorder="1" applyAlignment="1" applyProtection="1">
      <alignment horizontal="center" vertical="center"/>
      <protection hidden="1"/>
    </xf>
    <xf numFmtId="0" fontId="8" fillId="4" borderId="3" xfId="0" applyFont="1" applyFill="1" applyBorder="1" applyAlignment="1" applyProtection="1">
      <alignment horizontal="center" vertical="center"/>
      <protection hidden="1"/>
    </xf>
    <xf numFmtId="0" fontId="0" fillId="4" borderId="4" xfId="0" quotePrefix="1" applyFill="1" applyBorder="1" applyAlignment="1" applyProtection="1">
      <alignment horizontal="center" vertical="center"/>
      <protection hidden="1"/>
    </xf>
    <xf numFmtId="0" fontId="0" fillId="4" borderId="4" xfId="0" applyFill="1" applyBorder="1" applyAlignment="1" applyProtection="1">
      <alignment vertical="center"/>
      <protection hidden="1"/>
    </xf>
    <xf numFmtId="0" fontId="0" fillId="0" borderId="4" xfId="0" quotePrefix="1" applyFill="1" applyBorder="1" applyAlignment="1" applyProtection="1">
      <alignment horizontal="center" vertical="center"/>
      <protection hidden="1"/>
    </xf>
    <xf numFmtId="164" fontId="0" fillId="0" borderId="4" xfId="0" applyNumberFormat="1" applyFill="1" applyBorder="1" applyAlignment="1" applyProtection="1">
      <alignment vertical="center"/>
      <protection hidden="1"/>
    </xf>
    <xf numFmtId="2" fontId="0" fillId="0" borderId="8" xfId="0" applyNumberFormat="1" applyFill="1" applyBorder="1" applyAlignment="1" applyProtection="1">
      <alignment vertical="center"/>
      <protection hidden="1"/>
    </xf>
    <xf numFmtId="164" fontId="0" fillId="0" borderId="0" xfId="0" applyNumberFormat="1" applyAlignment="1" applyProtection="1">
      <alignment horizontal="center" vertical="center"/>
      <protection hidden="1"/>
    </xf>
    <xf numFmtId="0" fontId="0" fillId="0" borderId="9" xfId="0" applyBorder="1" applyAlignment="1" applyProtection="1">
      <alignment horizontal="center" vertical="center"/>
      <protection locked="0"/>
    </xf>
    <xf numFmtId="0" fontId="6" fillId="4" borderId="4" xfId="0" applyFont="1" applyFill="1" applyBorder="1" applyAlignment="1" applyProtection="1">
      <alignment horizontal="center" vertical="center" wrapText="1"/>
      <protection hidden="1"/>
    </xf>
    <xf numFmtId="0" fontId="0" fillId="0" borderId="4" xfId="0" applyBorder="1" applyAlignment="1" applyProtection="1">
      <alignment horizontal="center" vertical="center"/>
      <protection locked="0"/>
    </xf>
    <xf numFmtId="0" fontId="0" fillId="0" borderId="4" xfId="0" applyBorder="1" applyAlignment="1" applyProtection="1">
      <alignment horizontal="center" vertical="center"/>
      <protection hidden="1"/>
    </xf>
    <xf numFmtId="9" fontId="0" fillId="4" borderId="4" xfId="1" applyFont="1" applyFill="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0" fontId="0" fillId="4" borderId="3" xfId="0" applyFill="1" applyBorder="1" applyAlignment="1" applyProtection="1">
      <alignment horizontal="center" vertical="center"/>
      <protection hidden="1"/>
    </xf>
    <xf numFmtId="0" fontId="0" fillId="4" borderId="4" xfId="0" applyFill="1" applyBorder="1" applyAlignment="1" applyProtection="1">
      <alignment horizontal="center" vertical="center" wrapText="1"/>
      <protection hidden="1"/>
    </xf>
    <xf numFmtId="9" fontId="0" fillId="4" borderId="4" xfId="1" applyFont="1" applyFill="1" applyBorder="1" applyAlignment="1" applyProtection="1">
      <alignment horizontal="center" vertical="center"/>
      <protection hidden="1"/>
    </xf>
    <xf numFmtId="0" fontId="0" fillId="3" borderId="1" xfId="0" applyFill="1"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4" borderId="16" xfId="0" applyFill="1" applyBorder="1" applyAlignment="1" applyProtection="1">
      <alignment horizontal="center" vertical="center"/>
      <protection hidden="1"/>
    </xf>
    <xf numFmtId="0" fontId="0" fillId="4" borderId="17" xfId="0" applyFill="1" applyBorder="1" applyAlignment="1" applyProtection="1">
      <alignment horizontal="center" vertical="center"/>
      <protection hidden="1"/>
    </xf>
    <xf numFmtId="0" fontId="0" fillId="4" borderId="11" xfId="0" applyFill="1" applyBorder="1" applyAlignment="1" applyProtection="1">
      <alignment horizontal="center" vertical="center"/>
      <protection hidden="1"/>
    </xf>
    <xf numFmtId="0" fontId="0" fillId="4" borderId="15" xfId="0" applyFill="1" applyBorder="1" applyAlignment="1" applyProtection="1">
      <alignment horizontal="center" vertical="center"/>
      <protection hidden="1"/>
    </xf>
    <xf numFmtId="0" fontId="0" fillId="5" borderId="30" xfId="0" applyFill="1" applyBorder="1" applyAlignment="1" applyProtection="1">
      <alignment horizontal="center" vertical="center"/>
      <protection hidden="1"/>
    </xf>
    <xf numFmtId="0" fontId="0" fillId="5" borderId="31" xfId="0" applyFill="1" applyBorder="1" applyAlignment="1" applyProtection="1">
      <alignment horizontal="center" vertical="center"/>
      <protection hidden="1"/>
    </xf>
    <xf numFmtId="0" fontId="0" fillId="5" borderId="17" xfId="0" applyFill="1" applyBorder="1" applyAlignment="1" applyProtection="1">
      <alignment horizontal="center" vertical="center"/>
      <protection hidden="1"/>
    </xf>
    <xf numFmtId="0" fontId="0" fillId="5" borderId="28" xfId="0" applyFill="1" applyBorder="1" applyAlignment="1" applyProtection="1">
      <alignment horizontal="center" vertical="center"/>
      <protection hidden="1"/>
    </xf>
    <xf numFmtId="0" fontId="0" fillId="5" borderId="29" xfId="0" applyFill="1" applyBorder="1" applyAlignment="1" applyProtection="1">
      <alignment horizontal="center" vertical="center"/>
      <protection hidden="1"/>
    </xf>
    <xf numFmtId="0" fontId="0" fillId="5" borderId="27" xfId="0" applyFill="1" applyBorder="1" applyAlignment="1" applyProtection="1">
      <alignment horizontal="center" vertical="center"/>
      <protection hidden="1"/>
    </xf>
    <xf numFmtId="0" fontId="0" fillId="5" borderId="16" xfId="0" applyFill="1"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5" borderId="26" xfId="0" applyFill="1" applyBorder="1" applyAlignment="1" applyProtection="1">
      <alignment horizontal="center" vertical="center"/>
      <protection hidden="1"/>
    </xf>
    <xf numFmtId="0" fontId="6" fillId="4" borderId="4" xfId="0" applyFont="1" applyFill="1" applyBorder="1" applyAlignment="1" applyProtection="1">
      <alignment horizontal="center" vertical="center" wrapText="1"/>
      <protection hidden="1"/>
    </xf>
    <xf numFmtId="0" fontId="0" fillId="0" borderId="4" xfId="0" applyBorder="1" applyAlignment="1" applyProtection="1">
      <alignment horizontal="center" vertical="center"/>
      <protection locked="0"/>
    </xf>
    <xf numFmtId="9" fontId="0" fillId="4" borderId="4" xfId="1" applyNumberFormat="1" applyFont="1" applyFill="1" applyBorder="1" applyAlignment="1" applyProtection="1">
      <alignment horizontal="center" vertical="center"/>
      <protection hidden="1"/>
    </xf>
    <xf numFmtId="0" fontId="0" fillId="4" borderId="24" xfId="0" applyFill="1" applyBorder="1" applyAlignment="1" applyProtection="1">
      <alignment horizontal="center" vertical="center"/>
      <protection hidden="1"/>
    </xf>
    <xf numFmtId="0" fontId="0" fillId="4" borderId="25" xfId="0" applyFill="1" applyBorder="1" applyAlignment="1" applyProtection="1">
      <alignment horizontal="center" vertical="center"/>
      <protection hidden="1"/>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9" xfId="0" applyBorder="1" applyAlignment="1" applyProtection="1">
      <alignment horizontal="center" vertical="center"/>
      <protection hidden="1"/>
    </xf>
    <xf numFmtId="9" fontId="0" fillId="4" borderId="9" xfId="1" applyFont="1" applyFill="1" applyBorder="1" applyAlignment="1" applyProtection="1">
      <alignment horizontal="center" vertical="center"/>
      <protection hidden="1"/>
    </xf>
    <xf numFmtId="9" fontId="0" fillId="4" borderId="14" xfId="1" applyFont="1" applyFill="1" applyBorder="1" applyAlignment="1" applyProtection="1">
      <alignment horizontal="center" vertical="center"/>
      <protection hidden="1"/>
    </xf>
    <xf numFmtId="9" fontId="0" fillId="4" borderId="10" xfId="1" applyFont="1" applyFill="1" applyBorder="1" applyAlignment="1" applyProtection="1">
      <alignment horizontal="center" vertical="center"/>
      <protection hidden="1"/>
    </xf>
    <xf numFmtId="0" fontId="1" fillId="5" borderId="9" xfId="0" applyFont="1" applyFill="1" applyBorder="1" applyAlignment="1" applyProtection="1">
      <alignment horizontal="center" vertical="center"/>
      <protection hidden="1"/>
    </xf>
    <xf numFmtId="0" fontId="1" fillId="5" borderId="3" xfId="0" applyFont="1" applyFill="1" applyBorder="1" applyAlignment="1" applyProtection="1">
      <alignment horizontal="center" vertical="center"/>
      <protection hidden="1"/>
    </xf>
    <xf numFmtId="0" fontId="1" fillId="5" borderId="4" xfId="0" applyFon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2" fontId="1" fillId="5" borderId="13" xfId="0" applyNumberFormat="1" applyFont="1" applyFill="1" applyBorder="1" applyAlignment="1" applyProtection="1">
      <alignment horizontal="center" vertical="center"/>
      <protection hidden="1"/>
    </xf>
    <xf numFmtId="0" fontId="1" fillId="5" borderId="13" xfId="0" applyFont="1" applyFill="1" applyBorder="1" applyAlignment="1" applyProtection="1">
      <alignment horizontal="center" vertical="center"/>
      <protection hidden="1"/>
    </xf>
    <xf numFmtId="0" fontId="1" fillId="5" borderId="11" xfId="0" applyFont="1" applyFill="1" applyBorder="1" applyAlignment="1" applyProtection="1">
      <alignment horizontal="center" vertical="center"/>
      <protection hidden="1"/>
    </xf>
    <xf numFmtId="0" fontId="0" fillId="4" borderId="9" xfId="0" applyFill="1" applyBorder="1" applyAlignment="1" applyProtection="1">
      <alignment horizontal="center" vertical="center" wrapText="1"/>
      <protection hidden="1"/>
    </xf>
    <xf numFmtId="0" fontId="0" fillId="4" borderId="14" xfId="0" applyFill="1" applyBorder="1" applyAlignment="1" applyProtection="1">
      <alignment horizontal="center" vertical="center" wrapText="1"/>
      <protection hidden="1"/>
    </xf>
    <xf numFmtId="0" fontId="0" fillId="4" borderId="16" xfId="0" applyFill="1" applyBorder="1" applyAlignment="1" applyProtection="1">
      <alignment horizontal="center" vertical="center" wrapText="1"/>
      <protection hidden="1"/>
    </xf>
    <xf numFmtId="0" fontId="0" fillId="4" borderId="17" xfId="0" applyFill="1" applyBorder="1" applyAlignment="1" applyProtection="1">
      <alignment horizontal="center" vertical="center" wrapText="1"/>
      <protection hidden="1"/>
    </xf>
    <xf numFmtId="0" fontId="0" fillId="5" borderId="16" xfId="0" applyFill="1" applyBorder="1" applyAlignment="1" applyProtection="1">
      <alignment horizontal="center" vertical="center" wrapText="1"/>
      <protection hidden="1"/>
    </xf>
    <xf numFmtId="0" fontId="0" fillId="5" borderId="31" xfId="0" applyFill="1" applyBorder="1" applyAlignment="1" applyProtection="1">
      <alignment horizontal="center" vertical="center" wrapText="1"/>
      <protection hidden="1"/>
    </xf>
    <xf numFmtId="0" fontId="0" fillId="5" borderId="17" xfId="0"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1" fontId="0" fillId="0" borderId="9" xfId="0" applyNumberFormat="1" applyBorder="1" applyAlignment="1" applyProtection="1">
      <alignment horizontal="center" vertical="center"/>
      <protection hidden="1"/>
    </xf>
    <xf numFmtId="1" fontId="0" fillId="0" borderId="14" xfId="0" applyNumberFormat="1" applyBorder="1" applyAlignment="1" applyProtection="1">
      <alignment horizontal="center" vertical="center"/>
      <protection hidden="1"/>
    </xf>
    <xf numFmtId="0" fontId="1" fillId="5" borderId="12" xfId="0" applyFont="1" applyFill="1" applyBorder="1" applyAlignment="1" applyProtection="1">
      <alignment horizontal="center" vertical="center"/>
      <protection hidden="1"/>
    </xf>
    <xf numFmtId="0" fontId="8" fillId="4" borderId="3" xfId="0" applyFont="1" applyFill="1" applyBorder="1" applyAlignment="1" applyProtection="1">
      <alignment horizontal="center" vertical="center"/>
      <protection hidden="1"/>
    </xf>
    <xf numFmtId="2" fontId="0" fillId="0" borderId="8" xfId="0" applyNumberFormat="1" applyFill="1" applyBorder="1" applyAlignment="1" applyProtection="1">
      <alignment horizontal="center" vertical="center"/>
      <protection hidden="1"/>
    </xf>
    <xf numFmtId="0" fontId="0" fillId="0" borderId="4" xfId="0" applyFill="1" applyBorder="1" applyAlignment="1" applyProtection="1">
      <alignment horizontal="center" vertical="center"/>
      <protection hidden="1"/>
    </xf>
    <xf numFmtId="1" fontId="0" fillId="0" borderId="4" xfId="0" applyNumberFormat="1" applyFill="1" applyBorder="1" applyAlignment="1" applyProtection="1">
      <alignment horizontal="center" vertical="center"/>
      <protection hidden="1"/>
    </xf>
    <xf numFmtId="164" fontId="0" fillId="0" borderId="4" xfId="0" applyNumberFormat="1" applyFill="1" applyBorder="1" applyAlignment="1" applyProtection="1">
      <alignment horizontal="center" vertical="center"/>
      <protection hidden="1"/>
    </xf>
    <xf numFmtId="2" fontId="1" fillId="5" borderId="22" xfId="0" applyNumberFormat="1" applyFont="1" applyFill="1" applyBorder="1" applyAlignment="1" applyProtection="1">
      <alignment horizontal="center" vertical="center"/>
      <protection hidden="1"/>
    </xf>
    <xf numFmtId="2" fontId="1" fillId="5" borderId="20" xfId="0" applyNumberFormat="1" applyFont="1" applyFill="1" applyBorder="1" applyAlignment="1" applyProtection="1">
      <alignment horizontal="center" vertical="center"/>
      <protection hidden="1"/>
    </xf>
    <xf numFmtId="2" fontId="1" fillId="5" borderId="23" xfId="0" applyNumberFormat="1" applyFont="1" applyFill="1" applyBorder="1" applyAlignment="1" applyProtection="1">
      <alignment horizontal="center" vertical="center"/>
      <protection hidden="1"/>
    </xf>
    <xf numFmtId="0" fontId="1" fillId="5" borderId="19" xfId="0" applyFont="1" applyFill="1" applyBorder="1" applyAlignment="1" applyProtection="1">
      <alignment horizontal="center" vertical="center"/>
      <protection hidden="1"/>
    </xf>
    <xf numFmtId="0" fontId="1" fillId="5" borderId="20" xfId="0" applyFont="1" applyFill="1" applyBorder="1" applyAlignment="1" applyProtection="1">
      <alignment horizontal="center" vertical="center"/>
      <protection hidden="1"/>
    </xf>
    <xf numFmtId="0" fontId="1" fillId="5" borderId="21" xfId="0" applyFont="1" applyFill="1" applyBorder="1" applyAlignment="1" applyProtection="1">
      <alignment horizontal="center" vertical="center"/>
      <protection hidden="1"/>
    </xf>
    <xf numFmtId="164" fontId="1" fillId="5" borderId="22" xfId="0" applyNumberFormat="1" applyFont="1" applyFill="1" applyBorder="1" applyAlignment="1" applyProtection="1">
      <alignment horizontal="center" vertical="center"/>
      <protection hidden="1"/>
    </xf>
    <xf numFmtId="164" fontId="1" fillId="5" borderId="20" xfId="0" applyNumberFormat="1" applyFont="1" applyFill="1" applyBorder="1" applyAlignment="1" applyProtection="1">
      <alignment horizontal="center" vertical="center"/>
      <protection hidden="1"/>
    </xf>
    <xf numFmtId="164" fontId="1" fillId="5" borderId="21" xfId="0" applyNumberFormat="1" applyFont="1" applyFill="1" applyBorder="1" applyAlignment="1" applyProtection="1">
      <alignment horizontal="center" vertical="center"/>
      <protection hidden="1"/>
    </xf>
    <xf numFmtId="0" fontId="2" fillId="3" borderId="7" xfId="0" applyFont="1" applyFill="1" applyBorder="1" applyAlignment="1" applyProtection="1">
      <alignment horizontal="center" vertical="center"/>
      <protection hidden="1"/>
    </xf>
  </cellXfs>
  <cellStyles count="2">
    <cellStyle name="Normal" xfId="0" builtinId="0"/>
    <cellStyle name="Percent" xfId="1" builtinId="5"/>
  </cellStyles>
  <dxfs count="2">
    <dxf>
      <fill>
        <patternFill>
          <bgColor theme="4" tint="0.79998168889431442"/>
        </patternFill>
      </fill>
    </dxf>
    <dxf>
      <fill>
        <patternFill>
          <bgColor theme="4" tint="0.79998168889431442"/>
        </patternFill>
      </fill>
    </dxf>
  </dxfs>
  <tableStyles count="0" defaultTableStyle="TableStyleMedium9" defaultPivotStyle="PivotStyleLight16"/>
  <colors>
    <mruColors>
      <color rgb="FFCC99FF"/>
      <color rgb="FFFFFFCC"/>
      <color rgb="FFCCFF99"/>
      <color rgb="FFCCCCFF"/>
      <color rgb="FFCCFF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514;&#1512;&#1489;&#1493;&#1514;%20&#1493;&#1505;&#1508;&#1493;&#1512;&#1496;\&#1505;&#1493;&#1508;&#1512;&#1497;&#1501;\&#1502;&#1508;&#1500;%20&#1510;&#1497;&#1493;&#1504;&#1497;&#15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בדיקת תנאי סף"/>
      <sheetName val="בדיקת איכות"/>
      <sheetName val="בדיקת מחיר"/>
      <sheetName val="ציון סופי"/>
    </sheetNames>
    <sheetDataSet>
      <sheetData sheetId="0">
        <row r="2">
          <cell r="D2" t="str">
            <v>מציע מס' 1</v>
          </cell>
          <cell r="E2" t="str">
            <v>מציע מס' 2</v>
          </cell>
          <cell r="F2" t="str">
            <v>מציע מס' 3</v>
          </cell>
        </row>
      </sheetData>
      <sheetData sheetId="1"/>
      <sheetData sheetId="2"/>
      <sheetData sheetId="3"/>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1:F26"/>
  <sheetViews>
    <sheetView rightToLeft="1" workbookViewId="0">
      <selection activeCell="C5" sqref="C5"/>
    </sheetView>
  </sheetViews>
  <sheetFormatPr defaultRowHeight="14.25"/>
  <cols>
    <col min="1" max="1" width="9" style="17"/>
    <col min="2" max="2" width="6.125" style="17" customWidth="1"/>
    <col min="3" max="3" width="45.125" style="17" customWidth="1"/>
    <col min="4" max="6" width="20.625" style="17" customWidth="1"/>
    <col min="7" max="16384" width="9" style="17"/>
  </cols>
  <sheetData>
    <row r="1" spans="2:6" ht="15" thickBot="1"/>
    <row r="2" spans="2:6" ht="15">
      <c r="B2" s="18" t="s">
        <v>7</v>
      </c>
      <c r="C2" s="19" t="s">
        <v>8</v>
      </c>
      <c r="D2" s="20" t="s">
        <v>9</v>
      </c>
      <c r="E2" s="20" t="s">
        <v>10</v>
      </c>
      <c r="F2" s="20" t="s">
        <v>11</v>
      </c>
    </row>
    <row r="3" spans="2:6">
      <c r="B3" s="21" t="s">
        <v>12</v>
      </c>
      <c r="C3" s="22" t="s">
        <v>13</v>
      </c>
      <c r="D3" s="31"/>
      <c r="E3" s="31"/>
      <c r="F3" s="31"/>
    </row>
    <row r="4" spans="2:6" ht="85.5">
      <c r="B4" s="21" t="s">
        <v>14</v>
      </c>
      <c r="C4" s="22" t="s">
        <v>100</v>
      </c>
      <c r="D4" s="31"/>
      <c r="E4" s="31"/>
      <c r="F4" s="31"/>
    </row>
    <row r="5" spans="2:6" ht="71.25">
      <c r="B5" s="21" t="s">
        <v>15</v>
      </c>
      <c r="C5" s="22" t="s">
        <v>17</v>
      </c>
      <c r="D5" s="31"/>
      <c r="E5" s="31"/>
      <c r="F5" s="31"/>
    </row>
    <row r="6" spans="2:6" ht="42.75">
      <c r="B6" s="21" t="s">
        <v>16</v>
      </c>
      <c r="C6" s="23" t="s">
        <v>95</v>
      </c>
      <c r="D6" s="31"/>
      <c r="E6" s="31"/>
      <c r="F6" s="31"/>
    </row>
    <row r="7" spans="2:6" ht="128.25">
      <c r="B7" s="21" t="s">
        <v>98</v>
      </c>
      <c r="C7" s="24" t="s">
        <v>96</v>
      </c>
      <c r="D7" s="31"/>
      <c r="E7" s="31"/>
      <c r="F7" s="31"/>
    </row>
    <row r="8" spans="2:6" ht="128.25" customHeight="1">
      <c r="B8" s="21" t="s">
        <v>99</v>
      </c>
      <c r="C8" s="24" t="s">
        <v>97</v>
      </c>
      <c r="D8" s="31"/>
      <c r="E8" s="31"/>
      <c r="F8" s="31"/>
    </row>
    <row r="9" spans="2:6" ht="42.75">
      <c r="B9" s="25">
        <v>4.0999999999999996</v>
      </c>
      <c r="C9" s="22" t="s">
        <v>18</v>
      </c>
      <c r="D9" s="31"/>
      <c r="E9" s="31"/>
      <c r="F9" s="31"/>
    </row>
    <row r="10" spans="2:6" ht="45" customHeight="1">
      <c r="B10" s="25">
        <v>4.2</v>
      </c>
      <c r="C10" s="22" t="s">
        <v>30</v>
      </c>
      <c r="D10" s="31"/>
      <c r="E10" s="31"/>
      <c r="F10" s="31"/>
    </row>
    <row r="11" spans="2:6" ht="42.75">
      <c r="B11" s="25">
        <v>4.3</v>
      </c>
      <c r="C11" s="22" t="s">
        <v>19</v>
      </c>
      <c r="D11" s="31"/>
      <c r="E11" s="31"/>
      <c r="F11" s="31"/>
    </row>
    <row r="12" spans="2:6" ht="57">
      <c r="B12" s="25">
        <v>4.3</v>
      </c>
      <c r="C12" s="22" t="s">
        <v>101</v>
      </c>
      <c r="D12" s="31"/>
      <c r="E12" s="31"/>
      <c r="F12" s="31"/>
    </row>
    <row r="13" spans="2:6" ht="57">
      <c r="B13" s="25">
        <v>4.4000000000000004</v>
      </c>
      <c r="C13" s="22" t="s">
        <v>102</v>
      </c>
      <c r="D13" s="31"/>
      <c r="E13" s="31"/>
      <c r="F13" s="31"/>
    </row>
    <row r="14" spans="2:6" ht="42.75">
      <c r="B14" s="25">
        <v>4.5999999999999996</v>
      </c>
      <c r="C14" s="26" t="s">
        <v>31</v>
      </c>
      <c r="D14" s="31"/>
      <c r="E14" s="31"/>
      <c r="F14" s="31"/>
    </row>
    <row r="15" spans="2:6" ht="42.75">
      <c r="B15" s="25">
        <v>4.5999999999999996</v>
      </c>
      <c r="C15" s="24" t="s">
        <v>32</v>
      </c>
      <c r="D15" s="31"/>
      <c r="E15" s="31"/>
      <c r="F15" s="31"/>
    </row>
    <row r="16" spans="2:6">
      <c r="B16" s="25">
        <v>4.5999999999999996</v>
      </c>
      <c r="C16" s="22" t="s">
        <v>103</v>
      </c>
      <c r="D16" s="31"/>
      <c r="E16" s="31"/>
      <c r="F16" s="31"/>
    </row>
    <row r="17" spans="2:6">
      <c r="B17" s="25">
        <v>4.7</v>
      </c>
      <c r="C17" s="22" t="s">
        <v>20</v>
      </c>
      <c r="D17" s="31"/>
      <c r="E17" s="31"/>
      <c r="F17" s="31"/>
    </row>
    <row r="18" spans="2:6">
      <c r="B18" s="25">
        <v>4.1100000000000003</v>
      </c>
      <c r="C18" s="22" t="s">
        <v>21</v>
      </c>
      <c r="D18" s="31"/>
      <c r="E18" s="31"/>
      <c r="F18" s="31"/>
    </row>
    <row r="19" spans="2:6" ht="42.75">
      <c r="B19" s="25">
        <v>4.12</v>
      </c>
      <c r="C19" s="22" t="s">
        <v>22</v>
      </c>
      <c r="D19" s="31"/>
      <c r="E19" s="31"/>
      <c r="F19" s="31"/>
    </row>
    <row r="20" spans="2:6" ht="47.25">
      <c r="B20" s="25">
        <v>4.13</v>
      </c>
      <c r="C20" s="22" t="s">
        <v>23</v>
      </c>
      <c r="D20" s="31"/>
      <c r="E20" s="31"/>
      <c r="F20" s="31"/>
    </row>
    <row r="21" spans="2:6" ht="63">
      <c r="B21" s="25">
        <v>4.1399999999999997</v>
      </c>
      <c r="C21" s="22" t="s">
        <v>24</v>
      </c>
      <c r="D21" s="31"/>
      <c r="E21" s="31"/>
      <c r="F21" s="31"/>
    </row>
    <row r="22" spans="2:6" ht="31.5">
      <c r="B22" s="25">
        <v>4.1500000000000004</v>
      </c>
      <c r="C22" s="22" t="s">
        <v>25</v>
      </c>
      <c r="D22" s="31"/>
      <c r="E22" s="31"/>
      <c r="F22" s="31"/>
    </row>
    <row r="23" spans="2:6" ht="31.5">
      <c r="B23" s="25">
        <v>4.16</v>
      </c>
      <c r="C23" s="22" t="s">
        <v>26</v>
      </c>
      <c r="D23" s="31"/>
      <c r="E23" s="31"/>
      <c r="F23" s="31"/>
    </row>
    <row r="24" spans="2:6" ht="31.5">
      <c r="B24" s="25">
        <v>4.17</v>
      </c>
      <c r="C24" s="22" t="s">
        <v>27</v>
      </c>
      <c r="D24" s="31"/>
      <c r="E24" s="31"/>
      <c r="F24" s="31"/>
    </row>
    <row r="25" spans="2:6" ht="88.5" customHeight="1">
      <c r="B25" s="25">
        <v>4.18</v>
      </c>
      <c r="C25" s="22" t="s">
        <v>28</v>
      </c>
      <c r="D25" s="31"/>
      <c r="E25" s="31"/>
      <c r="F25" s="31"/>
    </row>
    <row r="26" spans="2:6" ht="43.5" thickBot="1">
      <c r="B26" s="27">
        <v>4.1900000000000004</v>
      </c>
      <c r="C26" s="28" t="s">
        <v>29</v>
      </c>
      <c r="D26" s="32"/>
      <c r="E26" s="32"/>
      <c r="F26" s="32"/>
    </row>
  </sheetData>
  <sheetProtection password="DCD2" sheet="1" objects="1" scenarios="1"/>
  <conditionalFormatting sqref="D3:F26">
    <cfRule type="cellIs" dxfId="1" priority="1" operator="equal">
      <formula>0</formula>
    </cfRule>
  </conditionalFormatting>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dimension ref="B1:Q40"/>
  <sheetViews>
    <sheetView rightToLeft="1" tabSelected="1" zoomScale="70" zoomScaleNormal="70" workbookViewId="0">
      <selection activeCell="C39" sqref="C39:E45"/>
    </sheetView>
  </sheetViews>
  <sheetFormatPr defaultRowHeight="14.25"/>
  <cols>
    <col min="1" max="3" width="9" style="47"/>
    <col min="4" max="4" width="22.375" style="47" customWidth="1"/>
    <col min="5" max="5" width="19.75" style="47" bestFit="1" customWidth="1"/>
    <col min="6" max="6" width="9" style="47"/>
    <col min="7" max="7" width="15.625" style="47" bestFit="1" customWidth="1"/>
    <col min="8" max="8" width="9" style="47"/>
    <col min="9" max="9" width="18" style="47" bestFit="1" customWidth="1"/>
    <col min="10" max="10" width="14.25" style="47" bestFit="1" customWidth="1"/>
    <col min="11" max="11" width="12.625" style="47" customWidth="1"/>
    <col min="12" max="12" width="18" style="47" bestFit="1" customWidth="1"/>
    <col min="13" max="13" width="14.25" style="47" customWidth="1"/>
    <col min="14" max="14" width="12.625" style="47" customWidth="1"/>
    <col min="15" max="15" width="18" style="47" bestFit="1" customWidth="1"/>
    <col min="16" max="16" width="14.25" style="47" customWidth="1"/>
    <col min="17" max="17" width="12.625" style="47" customWidth="1"/>
    <col min="18" max="16384" width="9" style="47"/>
  </cols>
  <sheetData>
    <row r="1" spans="2:17" ht="15" thickBot="1"/>
    <row r="2" spans="2:17" ht="15">
      <c r="B2" s="76" t="s">
        <v>33</v>
      </c>
      <c r="C2" s="77"/>
      <c r="D2" s="77"/>
      <c r="E2" s="77"/>
      <c r="F2" s="77"/>
      <c r="G2" s="77"/>
      <c r="H2" s="77"/>
      <c r="I2" s="71" t="str">
        <f>'תנאי סף'!D2</f>
        <v>מציע מס' 1</v>
      </c>
      <c r="J2" s="71"/>
      <c r="K2" s="71"/>
      <c r="L2" s="71" t="str">
        <f>'תנאי סף'!E2</f>
        <v>מציע מס' 2</v>
      </c>
      <c r="M2" s="71"/>
      <c r="N2" s="71"/>
      <c r="O2" s="71" t="str">
        <f>'תנאי סף'!F2</f>
        <v>מציע מס' 3</v>
      </c>
      <c r="P2" s="71"/>
      <c r="Q2" s="71"/>
    </row>
    <row r="3" spans="2:17">
      <c r="B3" s="35" t="s">
        <v>7</v>
      </c>
      <c r="C3" s="36" t="s">
        <v>5</v>
      </c>
      <c r="D3" s="36" t="s">
        <v>34</v>
      </c>
      <c r="E3" s="72" t="s">
        <v>35</v>
      </c>
      <c r="F3" s="72"/>
      <c r="G3" s="36" t="s">
        <v>36</v>
      </c>
      <c r="H3" s="36" t="s">
        <v>4</v>
      </c>
      <c r="I3" s="36" t="s">
        <v>37</v>
      </c>
      <c r="J3" s="36" t="s">
        <v>38</v>
      </c>
      <c r="K3" s="36" t="s">
        <v>39</v>
      </c>
      <c r="L3" s="36" t="s">
        <v>37</v>
      </c>
      <c r="M3" s="36" t="s">
        <v>38</v>
      </c>
      <c r="N3" s="36" t="s">
        <v>39</v>
      </c>
      <c r="O3" s="36" t="s">
        <v>37</v>
      </c>
      <c r="P3" s="36" t="s">
        <v>38</v>
      </c>
      <c r="Q3" s="36" t="s">
        <v>39</v>
      </c>
    </row>
    <row r="4" spans="2:17">
      <c r="B4" s="73" t="s">
        <v>108</v>
      </c>
      <c r="C4" s="74" t="s">
        <v>40</v>
      </c>
      <c r="D4" s="112" t="s">
        <v>114</v>
      </c>
      <c r="E4" s="37" t="s">
        <v>115</v>
      </c>
      <c r="F4" s="38">
        <v>40</v>
      </c>
      <c r="G4" s="102">
        <v>0.2</v>
      </c>
      <c r="H4" s="75">
        <v>0.4</v>
      </c>
      <c r="I4" s="98"/>
      <c r="J4" s="120" t="str">
        <f>IF(I4&lt;=2,"לא עבר תנאי סף",LOOKUP(I4,$C$35:$C$37,$D$35:$D$37))</f>
        <v>לא עבר תנאי סף</v>
      </c>
      <c r="K4" s="78">
        <f>SUMPRODUCT(J4:J8,$G$4:$G$8)*$H$4</f>
        <v>0</v>
      </c>
      <c r="L4" s="98"/>
      <c r="M4" s="120" t="str">
        <f>IF(L4&lt;=2,"לא עבר תנאי סף",LOOKUP(L4,$C$35:$C$37,$D$35:$D$37))</f>
        <v>לא עבר תנאי סף</v>
      </c>
      <c r="N4" s="78">
        <f>SUMPRODUCT(M4:M8,$G$4:$G$8)*$H$4</f>
        <v>0</v>
      </c>
      <c r="O4" s="98"/>
      <c r="P4" s="120" t="str">
        <f>IF(O4&lt;=2,"לא עבר תנאי סף",LOOKUP(O4,$C$35:$C$37,$D$35:$D$37))</f>
        <v>לא עבר תנאי סף</v>
      </c>
      <c r="Q4" s="78">
        <f>SUMPRODUCT(P4:P8,$G$4:$G$8)*$H$4</f>
        <v>0</v>
      </c>
    </row>
    <row r="5" spans="2:17">
      <c r="B5" s="73"/>
      <c r="C5" s="74"/>
      <c r="D5" s="113"/>
      <c r="E5" s="37" t="s">
        <v>116</v>
      </c>
      <c r="F5" s="38">
        <v>80</v>
      </c>
      <c r="G5" s="103"/>
      <c r="H5" s="75"/>
      <c r="I5" s="99"/>
      <c r="J5" s="121"/>
      <c r="K5" s="78"/>
      <c r="L5" s="99"/>
      <c r="M5" s="121"/>
      <c r="N5" s="78"/>
      <c r="O5" s="99"/>
      <c r="P5" s="121"/>
      <c r="Q5" s="78"/>
    </row>
    <row r="6" spans="2:17">
      <c r="B6" s="73"/>
      <c r="C6" s="74"/>
      <c r="D6" s="113"/>
      <c r="E6" s="37" t="s">
        <v>113</v>
      </c>
      <c r="F6" s="38">
        <v>100</v>
      </c>
      <c r="G6" s="103"/>
      <c r="H6" s="75"/>
      <c r="I6" s="99"/>
      <c r="J6" s="121"/>
      <c r="K6" s="78"/>
      <c r="L6" s="99"/>
      <c r="M6" s="121"/>
      <c r="N6" s="78"/>
      <c r="O6" s="99"/>
      <c r="P6" s="121"/>
      <c r="Q6" s="78"/>
    </row>
    <row r="7" spans="2:17" ht="99.75">
      <c r="B7" s="73"/>
      <c r="C7" s="74"/>
      <c r="D7" s="38" t="s">
        <v>104</v>
      </c>
      <c r="E7" s="96" t="s">
        <v>52</v>
      </c>
      <c r="F7" s="97"/>
      <c r="G7" s="41">
        <v>0.4</v>
      </c>
      <c r="H7" s="75"/>
      <c r="I7" s="29"/>
      <c r="J7" s="42">
        <f>I7</f>
        <v>0</v>
      </c>
      <c r="K7" s="78"/>
      <c r="L7" s="29"/>
      <c r="M7" s="42">
        <f>L7</f>
        <v>0</v>
      </c>
      <c r="N7" s="78"/>
      <c r="O7" s="29"/>
      <c r="P7" s="42">
        <f>O7</f>
        <v>0</v>
      </c>
      <c r="Q7" s="78"/>
    </row>
    <row r="8" spans="2:17" ht="28.5">
      <c r="B8" s="73"/>
      <c r="C8" s="74"/>
      <c r="D8" s="38" t="s">
        <v>48</v>
      </c>
      <c r="E8" s="96" t="s">
        <v>52</v>
      </c>
      <c r="F8" s="97"/>
      <c r="G8" s="41">
        <v>0.2</v>
      </c>
      <c r="H8" s="75"/>
      <c r="I8" s="29"/>
      <c r="J8" s="42">
        <f>I8</f>
        <v>0</v>
      </c>
      <c r="K8" s="78"/>
      <c r="L8" s="30"/>
      <c r="M8" s="42">
        <f>L8</f>
        <v>0</v>
      </c>
      <c r="N8" s="78"/>
      <c r="O8" s="29"/>
      <c r="P8" s="42">
        <f>O8</f>
        <v>0</v>
      </c>
      <c r="Q8" s="78"/>
    </row>
    <row r="9" spans="2:17" ht="60.75" customHeight="1">
      <c r="B9" s="81" t="s">
        <v>109</v>
      </c>
      <c r="C9" s="112" t="s">
        <v>53</v>
      </c>
      <c r="D9" s="67" t="s">
        <v>54</v>
      </c>
      <c r="E9" s="114" t="s">
        <v>105</v>
      </c>
      <c r="F9" s="115"/>
      <c r="G9" s="41">
        <v>0.15</v>
      </c>
      <c r="H9" s="102">
        <v>0.3</v>
      </c>
      <c r="I9" s="29"/>
      <c r="J9" s="48" t="str">
        <f>IF(I9&lt;3,"לא עבר תנאי סף",IF(I9&gt;=13,100,(I9-3)*10))</f>
        <v>לא עבר תנאי סף</v>
      </c>
      <c r="K9" s="90" t="e">
        <f>SUMPRODUCT(J9:J18,$G$9:$G$18)*$H$9</f>
        <v>#N/A</v>
      </c>
      <c r="L9" s="29"/>
      <c r="M9" s="48" t="str">
        <f>IF(L9&lt;3,"לא עבר את תנאי הסף",IF(L9&gt;=13,100,(L9-3)*10))</f>
        <v>לא עבר את תנאי הסף</v>
      </c>
      <c r="N9" s="90" t="e">
        <f>SUMPRODUCT(M9:M18,$G$9:$G$18)*$H$9</f>
        <v>#N/A</v>
      </c>
      <c r="O9" s="29"/>
      <c r="P9" s="48" t="str">
        <f>IF(O9&lt;3,"לא עבר את תנאי הסף",IF(O9&gt;=13,100,(O9-3)*10))</f>
        <v>לא עבר את תנאי הסף</v>
      </c>
      <c r="Q9" s="90" t="e">
        <f>SUMPRODUCT(P9:P18,$G$9:$G$18)*$H$9</f>
        <v>#N/A</v>
      </c>
    </row>
    <row r="10" spans="2:17" ht="14.25" customHeight="1">
      <c r="B10" s="82"/>
      <c r="C10" s="113"/>
      <c r="D10" s="93" t="s">
        <v>106</v>
      </c>
      <c r="E10" s="39" t="s">
        <v>41</v>
      </c>
      <c r="F10" s="39">
        <v>40</v>
      </c>
      <c r="G10" s="95">
        <v>0.1</v>
      </c>
      <c r="H10" s="103"/>
      <c r="I10" s="94"/>
      <c r="J10" s="78" t="e">
        <f>VLOOKUP(I10,$E$10:$F$12,2,FALSE)</f>
        <v>#N/A</v>
      </c>
      <c r="K10" s="90"/>
      <c r="L10" s="98"/>
      <c r="M10" s="78" t="e">
        <f>VLOOKUP(L10,$E$10:$F$12,2,FALSE)</f>
        <v>#N/A</v>
      </c>
      <c r="N10" s="90"/>
      <c r="O10" s="98"/>
      <c r="P10" s="78" t="e">
        <f>VLOOKUP(O10,$E$10:$F$12,2,FALSE)</f>
        <v>#N/A</v>
      </c>
      <c r="Q10" s="90"/>
    </row>
    <row r="11" spans="2:17" ht="14.25" customHeight="1">
      <c r="B11" s="82"/>
      <c r="C11" s="113"/>
      <c r="D11" s="74"/>
      <c r="E11" s="39" t="s">
        <v>42</v>
      </c>
      <c r="F11" s="39">
        <v>70</v>
      </c>
      <c r="G11" s="95"/>
      <c r="H11" s="103"/>
      <c r="I11" s="94"/>
      <c r="J11" s="78"/>
      <c r="K11" s="90"/>
      <c r="L11" s="99"/>
      <c r="M11" s="78"/>
      <c r="N11" s="90"/>
      <c r="O11" s="99"/>
      <c r="P11" s="78"/>
      <c r="Q11" s="90"/>
    </row>
    <row r="12" spans="2:17" ht="14.25" customHeight="1">
      <c r="B12" s="82"/>
      <c r="C12" s="113"/>
      <c r="D12" s="74"/>
      <c r="E12" s="39" t="s">
        <v>43</v>
      </c>
      <c r="F12" s="39">
        <v>100</v>
      </c>
      <c r="G12" s="95"/>
      <c r="H12" s="103"/>
      <c r="I12" s="94"/>
      <c r="J12" s="78"/>
      <c r="K12" s="90"/>
      <c r="L12" s="100"/>
      <c r="M12" s="78"/>
      <c r="N12" s="90"/>
      <c r="O12" s="100"/>
      <c r="P12" s="78"/>
      <c r="Q12" s="90"/>
    </row>
    <row r="13" spans="2:17" ht="42" customHeight="1">
      <c r="B13" s="82"/>
      <c r="C13" s="113"/>
      <c r="D13" s="67" t="s">
        <v>93</v>
      </c>
      <c r="E13" s="79" t="s">
        <v>52</v>
      </c>
      <c r="F13" s="80"/>
      <c r="G13" s="70">
        <v>0.25</v>
      </c>
      <c r="H13" s="103"/>
      <c r="I13" s="68"/>
      <c r="J13" s="69">
        <f>I13</f>
        <v>0</v>
      </c>
      <c r="K13" s="90"/>
      <c r="L13" s="66"/>
      <c r="M13" s="69">
        <f>L13</f>
        <v>0</v>
      </c>
      <c r="N13" s="90"/>
      <c r="O13" s="66"/>
      <c r="P13" s="69">
        <f>O13</f>
        <v>0</v>
      </c>
      <c r="Q13" s="90"/>
    </row>
    <row r="14" spans="2:17" ht="63" customHeight="1">
      <c r="B14" s="82"/>
      <c r="C14" s="113"/>
      <c r="D14" s="43" t="s">
        <v>55</v>
      </c>
      <c r="E14" s="114" t="s">
        <v>105</v>
      </c>
      <c r="F14" s="115"/>
      <c r="G14" s="41">
        <v>0.15</v>
      </c>
      <c r="H14" s="103"/>
      <c r="I14" s="29"/>
      <c r="J14" s="48" t="str">
        <f>IF(I14&lt;3,"לא עבר תנאי סף",IF(I14&gt;=13,100,(I14-3)*10))</f>
        <v>לא עבר תנאי סף</v>
      </c>
      <c r="K14" s="90"/>
      <c r="L14" s="29"/>
      <c r="M14" s="48" t="str">
        <f>IF(L14&lt;3,"לא עבר את תנאי הסף",IF(L14&gt;=13,100,(L14-3)*10))</f>
        <v>לא עבר את תנאי הסף</v>
      </c>
      <c r="N14" s="90"/>
      <c r="O14" s="29"/>
      <c r="P14" s="48" t="str">
        <f>IF(O14&lt;3,"לא עבר את תנאי הסף",IF(O14&gt;=13,100,(O14-3)*10))</f>
        <v>לא עבר את תנאי הסף</v>
      </c>
      <c r="Q14" s="90"/>
    </row>
    <row r="15" spans="2:17" ht="14.25" customHeight="1">
      <c r="B15" s="82"/>
      <c r="C15" s="113"/>
      <c r="D15" s="93" t="s">
        <v>107</v>
      </c>
      <c r="E15" s="39" t="s">
        <v>41</v>
      </c>
      <c r="F15" s="39">
        <v>40</v>
      </c>
      <c r="G15" s="95">
        <v>0.1</v>
      </c>
      <c r="H15" s="103"/>
      <c r="I15" s="94"/>
      <c r="J15" s="78" t="e">
        <f>VLOOKUP(I15,$E$15:$F$17,2,FALSE)</f>
        <v>#N/A</v>
      </c>
      <c r="K15" s="90"/>
      <c r="L15" s="98"/>
      <c r="M15" s="78" t="e">
        <f>VLOOKUP(L15,$E$15:$F$17,2,FALSE)</f>
        <v>#N/A</v>
      </c>
      <c r="N15" s="90"/>
      <c r="O15" s="98"/>
      <c r="P15" s="78" t="e">
        <f>VLOOKUP(O15,$E$15:$F$17,2,FALSE)</f>
        <v>#N/A</v>
      </c>
      <c r="Q15" s="90"/>
    </row>
    <row r="16" spans="2:17" ht="14.25" customHeight="1">
      <c r="B16" s="82"/>
      <c r="C16" s="113"/>
      <c r="D16" s="74"/>
      <c r="E16" s="39" t="s">
        <v>42</v>
      </c>
      <c r="F16" s="39">
        <v>70</v>
      </c>
      <c r="G16" s="95"/>
      <c r="H16" s="103"/>
      <c r="I16" s="94"/>
      <c r="J16" s="78"/>
      <c r="K16" s="90"/>
      <c r="L16" s="99"/>
      <c r="M16" s="78"/>
      <c r="N16" s="90"/>
      <c r="O16" s="99"/>
      <c r="P16" s="78"/>
      <c r="Q16" s="90"/>
    </row>
    <row r="17" spans="2:17" ht="14.25" customHeight="1">
      <c r="B17" s="82"/>
      <c r="C17" s="113"/>
      <c r="D17" s="74"/>
      <c r="E17" s="39" t="s">
        <v>43</v>
      </c>
      <c r="F17" s="39">
        <v>100</v>
      </c>
      <c r="G17" s="95"/>
      <c r="H17" s="103"/>
      <c r="I17" s="94"/>
      <c r="J17" s="78"/>
      <c r="K17" s="90"/>
      <c r="L17" s="100"/>
      <c r="M17" s="78"/>
      <c r="N17" s="90"/>
      <c r="O17" s="100"/>
      <c r="P17" s="78"/>
      <c r="Q17" s="90"/>
    </row>
    <row r="18" spans="2:17" ht="48.75" customHeight="1">
      <c r="B18" s="82"/>
      <c r="C18" s="113"/>
      <c r="D18" s="67" t="s">
        <v>93</v>
      </c>
      <c r="E18" s="79" t="s">
        <v>52</v>
      </c>
      <c r="F18" s="80"/>
      <c r="G18" s="70">
        <v>0.25</v>
      </c>
      <c r="H18" s="103"/>
      <c r="I18" s="68"/>
      <c r="J18" s="69">
        <f>I18</f>
        <v>0</v>
      </c>
      <c r="K18" s="90"/>
      <c r="L18" s="66"/>
      <c r="M18" s="69">
        <f>L18</f>
        <v>0</v>
      </c>
      <c r="N18" s="90"/>
      <c r="O18" s="66"/>
      <c r="P18" s="69">
        <f>O18</f>
        <v>0</v>
      </c>
      <c r="Q18" s="90"/>
    </row>
    <row r="19" spans="2:17">
      <c r="B19" s="83" t="s">
        <v>110</v>
      </c>
      <c r="C19" s="84"/>
      <c r="D19" s="84"/>
      <c r="E19" s="84"/>
      <c r="F19" s="84"/>
      <c r="G19" s="84"/>
      <c r="H19" s="85"/>
      <c r="I19" s="89" t="e">
        <f>IF(OR(J4="לא עבר תנאי סף",#REF!="לא עבר תנאי סף",J9="לא עבר תנאי סף",J14="לא עבר תנאי סף"),"לא עבר תנאי סף",SUM(K4:K18))</f>
        <v>#REF!</v>
      </c>
      <c r="J19" s="84"/>
      <c r="K19" s="85"/>
      <c r="L19" s="89" t="e">
        <f>IF(OR(M4="לא עבר תנאי סף",#REF!="לא עבר תנאי סף",M9="לא עבר תנאי סף",M14="לא עבר תנאי סף"),"לא עבר תנאי סף",SUM(N4:N18))</f>
        <v>#REF!</v>
      </c>
      <c r="M19" s="84"/>
      <c r="N19" s="85"/>
      <c r="O19" s="89" t="e">
        <f>IF(OR(P4="לא עבר תנאי סף",#REF!="לא עבר תנאי סף",P9="לא עבר תנאי סף",P14="לא עבר תנאי סף"),"לא עבר תנאי סף",SUM(Q4:Q18))</f>
        <v>#REF!</v>
      </c>
      <c r="P19" s="84"/>
      <c r="Q19" s="85"/>
    </row>
    <row r="20" spans="2:17">
      <c r="B20" s="86" t="s">
        <v>111</v>
      </c>
      <c r="C20" s="87"/>
      <c r="D20" s="87"/>
      <c r="E20" s="87"/>
      <c r="F20" s="87"/>
      <c r="G20" s="87"/>
      <c r="H20" s="88"/>
      <c r="I20" s="92" t="e">
        <f>IF(OR(I19="לא עבר תנאי סף",I19&lt;56),"לא לזמן לראיון","יש לזמן לראיון")</f>
        <v>#REF!</v>
      </c>
      <c r="J20" s="87"/>
      <c r="K20" s="88"/>
      <c r="L20" s="92" t="e">
        <f>IF(OR(L19="לא עבר תנאי סף",L19&lt;56),"לא לזמן לראיון","יש לזמן לראיון")</f>
        <v>#REF!</v>
      </c>
      <c r="M20" s="87"/>
      <c r="N20" s="88"/>
      <c r="O20" s="92" t="e">
        <f>IF(OR(O19="לא עבר תנאי סף",O19&lt;56),"לא לזמן לראיון","יש לזמן לראיון")</f>
        <v>#REF!</v>
      </c>
      <c r="P20" s="87"/>
      <c r="Q20" s="88"/>
    </row>
    <row r="21" spans="2:17" ht="60" customHeight="1">
      <c r="B21" s="49" t="s">
        <v>44</v>
      </c>
      <c r="C21" s="112" t="s">
        <v>49</v>
      </c>
      <c r="D21" s="38" t="s">
        <v>50</v>
      </c>
      <c r="E21" s="114" t="s">
        <v>105</v>
      </c>
      <c r="F21" s="115"/>
      <c r="G21" s="41">
        <v>0.2</v>
      </c>
      <c r="H21" s="102">
        <v>0.3</v>
      </c>
      <c r="I21" s="29"/>
      <c r="J21" s="48" t="str">
        <f>IF(I21&lt;5,"לא עבר את תנאי הסף",IF(I21&gt;=15,100,(I21-5)*10))</f>
        <v>לא עבר את תנאי הסף</v>
      </c>
      <c r="K21" s="101">
        <f>SUMPRODUCT(J21:J23,$G$21:$G$23)*$H$21</f>
        <v>0</v>
      </c>
      <c r="L21" s="29"/>
      <c r="M21" s="48" t="str">
        <f>IF(L21&lt;5,"לא עבר את תנאי הסף",IF(L21&gt;=15,100,(L21-5)*10))</f>
        <v>לא עבר את תנאי הסף</v>
      </c>
      <c r="N21" s="101">
        <f>SUMPRODUCT(M21:M23,$G$21:$G$23)*$H$21</f>
        <v>0</v>
      </c>
      <c r="O21" s="29"/>
      <c r="P21" s="48" t="str">
        <f>IF(O21&lt;5,"לא עבר את תנאי הסף",IF(O21&gt;=15,100,(O21-5)*10))</f>
        <v>לא עבר את תנאי הסף</v>
      </c>
      <c r="Q21" s="101">
        <f>SUMPRODUCT(P21:P23,$G$21:$G$23)*$H$21</f>
        <v>0</v>
      </c>
    </row>
    <row r="22" spans="2:17" ht="14.25" customHeight="1">
      <c r="B22" s="50"/>
      <c r="C22" s="113"/>
      <c r="D22" s="38" t="s">
        <v>92</v>
      </c>
      <c r="E22" s="79" t="s">
        <v>52</v>
      </c>
      <c r="F22" s="80"/>
      <c r="G22" s="41">
        <v>0.3</v>
      </c>
      <c r="H22" s="103"/>
      <c r="I22" s="29"/>
      <c r="J22" s="42">
        <f>I22</f>
        <v>0</v>
      </c>
      <c r="K22" s="90"/>
      <c r="L22" s="29"/>
      <c r="M22" s="42">
        <f>L22</f>
        <v>0</v>
      </c>
      <c r="N22" s="90"/>
      <c r="O22" s="29"/>
      <c r="P22" s="42">
        <f>O22</f>
        <v>0</v>
      </c>
      <c r="Q22" s="90"/>
    </row>
    <row r="23" spans="2:17" ht="14.25" customHeight="1">
      <c r="B23" s="50"/>
      <c r="C23" s="113"/>
      <c r="D23" s="40" t="s">
        <v>51</v>
      </c>
      <c r="E23" s="79" t="s">
        <v>52</v>
      </c>
      <c r="F23" s="80"/>
      <c r="G23" s="41">
        <v>0.5</v>
      </c>
      <c r="H23" s="104"/>
      <c r="I23" s="29"/>
      <c r="J23" s="42">
        <f>I23</f>
        <v>0</v>
      </c>
      <c r="K23" s="91"/>
      <c r="L23" s="29"/>
      <c r="M23" s="42">
        <f>L23</f>
        <v>0</v>
      </c>
      <c r="N23" s="91"/>
      <c r="O23" s="29"/>
      <c r="P23" s="42">
        <f>O23</f>
        <v>0</v>
      </c>
      <c r="Q23" s="91"/>
    </row>
    <row r="24" spans="2:17" ht="14.25" customHeight="1">
      <c r="B24" s="50"/>
      <c r="C24" s="51"/>
      <c r="D24" s="116" t="s">
        <v>112</v>
      </c>
      <c r="E24" s="117"/>
      <c r="F24" s="117"/>
      <c r="G24" s="117"/>
      <c r="H24" s="118"/>
      <c r="I24" s="89" t="str">
        <f>IF(K21&lt;24,"לא עבר ציון מינימום","עבר ציון מינימום")</f>
        <v>לא עבר ציון מינימום</v>
      </c>
      <c r="J24" s="84"/>
      <c r="K24" s="85"/>
      <c r="L24" s="89" t="str">
        <f>IF(N21&lt;24,"לא עבר ציון מינימום","עבר ציון מינימום")</f>
        <v>לא עבר ציון מינימום</v>
      </c>
      <c r="M24" s="84"/>
      <c r="N24" s="85"/>
      <c r="O24" s="89" t="str">
        <f>IF(Q21&lt;24,"לא עבר ציון מינימום","עבר ציון מינימום")</f>
        <v>לא עבר ציון מינימום</v>
      </c>
      <c r="P24" s="84"/>
      <c r="Q24" s="85"/>
    </row>
    <row r="25" spans="2:17" ht="15">
      <c r="B25" s="106" t="s">
        <v>45</v>
      </c>
      <c r="C25" s="107"/>
      <c r="D25" s="107"/>
      <c r="E25" s="107"/>
      <c r="F25" s="107"/>
      <c r="G25" s="107"/>
      <c r="H25" s="44">
        <f>SUM(H4:H23)</f>
        <v>1</v>
      </c>
      <c r="I25" s="108" t="e">
        <f>SUM(K4:K23)</f>
        <v>#N/A</v>
      </c>
      <c r="J25" s="108"/>
      <c r="K25" s="108"/>
      <c r="L25" s="108" t="e">
        <f>SUM(N4:N23)</f>
        <v>#N/A</v>
      </c>
      <c r="M25" s="108"/>
      <c r="N25" s="108"/>
      <c r="O25" s="108" t="e">
        <f>SUM(Q4:Q23)</f>
        <v>#N/A</v>
      </c>
      <c r="P25" s="108"/>
      <c r="Q25" s="108"/>
    </row>
    <row r="26" spans="2:17" ht="15.75" thickBot="1">
      <c r="B26" s="111" t="s">
        <v>46</v>
      </c>
      <c r="C26" s="105"/>
      <c r="D26" s="105"/>
      <c r="E26" s="105"/>
      <c r="F26" s="105"/>
      <c r="G26" s="105"/>
      <c r="H26" s="45">
        <v>75</v>
      </c>
      <c r="I26" s="105" t="e">
        <f>IF(OR(I25&lt;$H$26,I19="לא עבר תנאי סף",I20="לא לזמן לראיון"),"לא עבר את סף האיכות","עבר את סף האיכות")</f>
        <v>#N/A</v>
      </c>
      <c r="J26" s="105"/>
      <c r="K26" s="105"/>
      <c r="L26" s="105" t="e">
        <f>IF(OR(L25&lt;$H$26,L19="לא עבר תנאי סף",L20="לא לזמן לראיון"),"לא עבר את סף האיכות","עבר את סף האיכות")</f>
        <v>#N/A</v>
      </c>
      <c r="M26" s="105"/>
      <c r="N26" s="105"/>
      <c r="O26" s="105" t="e">
        <f>IF(OR(O25&lt;$H$26,O19="לא עבר תנאי סף",O20="לא לזמן לראיון"),"לא עבר את סף האיכות","עבר את סף האיכות")</f>
        <v>#N/A</v>
      </c>
      <c r="P26" s="105"/>
      <c r="Q26" s="105"/>
    </row>
    <row r="27" spans="2:17" ht="15.75" thickBot="1">
      <c r="B27" s="122" t="s">
        <v>47</v>
      </c>
      <c r="C27" s="110"/>
      <c r="D27" s="110"/>
      <c r="E27" s="110"/>
      <c r="F27" s="110"/>
      <c r="G27" s="110"/>
      <c r="H27" s="110"/>
      <c r="I27" s="109" t="e">
        <f>I25/MAX($I$25:$Q$25)*100</f>
        <v>#N/A</v>
      </c>
      <c r="J27" s="109"/>
      <c r="K27" s="109"/>
      <c r="L27" s="110" t="e">
        <f>L25/MAX($I$25:$Q$25)*100</f>
        <v>#N/A</v>
      </c>
      <c r="M27" s="110"/>
      <c r="N27" s="110"/>
      <c r="O27" s="110" t="e">
        <f>O25/MAX($I$25:$Q$25)*100</f>
        <v>#N/A</v>
      </c>
      <c r="P27" s="110"/>
      <c r="Q27" s="110"/>
    </row>
    <row r="29" spans="2:17">
      <c r="G29" s="52"/>
    </row>
    <row r="32" spans="2:17">
      <c r="E32" s="46"/>
      <c r="G32" s="46"/>
    </row>
    <row r="33" spans="3:7">
      <c r="E33" s="46"/>
      <c r="G33" s="46"/>
    </row>
    <row r="34" spans="3:7">
      <c r="C34" s="119" t="s">
        <v>94</v>
      </c>
      <c r="D34" s="119"/>
      <c r="E34" s="46"/>
      <c r="G34" s="46"/>
    </row>
    <row r="35" spans="3:7">
      <c r="C35" s="47">
        <v>3</v>
      </c>
      <c r="D35" s="47">
        <v>40</v>
      </c>
      <c r="E35" s="46"/>
      <c r="G35" s="46"/>
    </row>
    <row r="36" spans="3:7">
      <c r="C36" s="47">
        <v>5</v>
      </c>
      <c r="D36" s="47">
        <v>80</v>
      </c>
      <c r="E36" s="46"/>
      <c r="G36" s="46"/>
    </row>
    <row r="37" spans="3:7">
      <c r="C37" s="47">
        <v>7</v>
      </c>
      <c r="D37" s="47">
        <v>100</v>
      </c>
    </row>
    <row r="40" spans="3:7">
      <c r="C40" s="119"/>
      <c r="D40" s="119"/>
    </row>
  </sheetData>
  <mergeCells count="81">
    <mergeCell ref="C34:D34"/>
    <mergeCell ref="C40:D40"/>
    <mergeCell ref="O4:O6"/>
    <mergeCell ref="P4:P6"/>
    <mergeCell ref="G4:G6"/>
    <mergeCell ref="D4:D6"/>
    <mergeCell ref="I4:I6"/>
    <mergeCell ref="J4:J6"/>
    <mergeCell ref="L4:L6"/>
    <mergeCell ref="M4:M6"/>
    <mergeCell ref="B27:H27"/>
    <mergeCell ref="E13:F13"/>
    <mergeCell ref="E18:F18"/>
    <mergeCell ref="I27:K27"/>
    <mergeCell ref="L27:N27"/>
    <mergeCell ref="O27:Q27"/>
    <mergeCell ref="B26:G26"/>
    <mergeCell ref="I26:K26"/>
    <mergeCell ref="Q9:Q18"/>
    <mergeCell ref="C9:C18"/>
    <mergeCell ref="E21:F21"/>
    <mergeCell ref="E23:F23"/>
    <mergeCell ref="E9:F9"/>
    <mergeCell ref="E14:F14"/>
    <mergeCell ref="C21:C23"/>
    <mergeCell ref="D15:D17"/>
    <mergeCell ref="G15:G17"/>
    <mergeCell ref="I15:I17"/>
    <mergeCell ref="J15:J17"/>
    <mergeCell ref="I10:I12"/>
    <mergeCell ref="J10:J12"/>
    <mergeCell ref="L10:L12"/>
    <mergeCell ref="M10:M12"/>
    <mergeCell ref="L15:L17"/>
    <mergeCell ref="M15:M17"/>
    <mergeCell ref="L26:N26"/>
    <mergeCell ref="O26:Q26"/>
    <mergeCell ref="B25:G25"/>
    <mergeCell ref="I25:K25"/>
    <mergeCell ref="L25:N25"/>
    <mergeCell ref="O25:Q25"/>
    <mergeCell ref="H9:H18"/>
    <mergeCell ref="K9:K18"/>
    <mergeCell ref="O15:O17"/>
    <mergeCell ref="P15:P17"/>
    <mergeCell ref="D24:H24"/>
    <mergeCell ref="I24:K24"/>
    <mergeCell ref="L24:N24"/>
    <mergeCell ref="O24:Q24"/>
    <mergeCell ref="Q21:Q23"/>
    <mergeCell ref="E22:F22"/>
    <mergeCell ref="B9:B18"/>
    <mergeCell ref="B19:H19"/>
    <mergeCell ref="B20:H20"/>
    <mergeCell ref="I19:K19"/>
    <mergeCell ref="N9:N18"/>
    <mergeCell ref="L19:N19"/>
    <mergeCell ref="L20:N20"/>
    <mergeCell ref="O19:Q19"/>
    <mergeCell ref="O20:Q20"/>
    <mergeCell ref="P10:P12"/>
    <mergeCell ref="D10:D12"/>
    <mergeCell ref="G10:G12"/>
    <mergeCell ref="O10:O12"/>
    <mergeCell ref="N21:N23"/>
    <mergeCell ref="H21:H23"/>
    <mergeCell ref="K21:K23"/>
    <mergeCell ref="I20:K20"/>
    <mergeCell ref="I2:K2"/>
    <mergeCell ref="L2:N2"/>
    <mergeCell ref="O2:Q2"/>
    <mergeCell ref="E3:F3"/>
    <mergeCell ref="B4:B8"/>
    <mergeCell ref="C4:C8"/>
    <mergeCell ref="H4:H8"/>
    <mergeCell ref="B2:H2"/>
    <mergeCell ref="Q4:Q8"/>
    <mergeCell ref="K4:K8"/>
    <mergeCell ref="N4:N8"/>
    <mergeCell ref="E7:F7"/>
    <mergeCell ref="E8:F8"/>
  </mergeCells>
  <dataValidations count="4">
    <dataValidation type="list" allowBlank="1" showInputMessage="1" showErrorMessage="1" sqref="O18 I18 L18">
      <formula1>$E$18:$E$18</formula1>
    </dataValidation>
    <dataValidation type="list" allowBlank="1" showInputMessage="1" showErrorMessage="1" sqref="I15:I17 L15:L17 O15:O17">
      <formula1>$E$15:$E$17</formula1>
    </dataValidation>
    <dataValidation type="list" allowBlank="1" showInputMessage="1" showErrorMessage="1" sqref="I13 L13 O13">
      <formula1>$E$13:$E$13</formula1>
    </dataValidation>
    <dataValidation type="list" allowBlank="1" showInputMessage="1" showErrorMessage="1" sqref="I10:I12 L10:L12 O10:O12">
      <formula1>$E$10:$E$12</formula1>
    </dataValidation>
  </dataValidation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dimension ref="B2:V28"/>
  <sheetViews>
    <sheetView rightToLeft="1" topLeftCell="A2" zoomScaleNormal="100" workbookViewId="0">
      <selection activeCell="A2" sqref="A2"/>
    </sheetView>
  </sheetViews>
  <sheetFormatPr defaultRowHeight="14.25"/>
  <cols>
    <col min="1" max="1" width="9" style="53"/>
    <col min="2" max="2" width="4.25" style="53" bestFit="1" customWidth="1"/>
    <col min="3" max="3" width="20.875" style="53" customWidth="1"/>
    <col min="4" max="4" width="8.625" style="53" bestFit="1" customWidth="1"/>
    <col min="5" max="5" width="6.125" style="53" bestFit="1" customWidth="1"/>
    <col min="6" max="6" width="21" style="53" bestFit="1" customWidth="1"/>
    <col min="7" max="7" width="5.125" style="53" bestFit="1" customWidth="1"/>
    <col min="8" max="8" width="6.125" style="53" bestFit="1" customWidth="1"/>
    <col min="9" max="9" width="10.5" style="53" bestFit="1" customWidth="1"/>
    <col min="10" max="10" width="14.875" style="53" bestFit="1" customWidth="1"/>
    <col min="11" max="12" width="6.875" style="53" bestFit="1" customWidth="1"/>
    <col min="13" max="13" width="6.125" style="53" bestFit="1" customWidth="1"/>
    <col min="14" max="14" width="10.5" style="53" bestFit="1" customWidth="1"/>
    <col min="15" max="15" width="14.875" style="53" bestFit="1" customWidth="1"/>
    <col min="16" max="17" width="6.875" style="53" bestFit="1" customWidth="1"/>
    <col min="18" max="18" width="6.125" style="53" bestFit="1" customWidth="1"/>
    <col min="19" max="19" width="10.5" style="53" bestFit="1" customWidth="1"/>
    <col min="20" max="20" width="14.875" style="53" bestFit="1" customWidth="1"/>
    <col min="21" max="22" width="6.875" style="53" bestFit="1" customWidth="1"/>
    <col min="23" max="16384" width="9" style="53"/>
  </cols>
  <sheetData>
    <row r="2" spans="2:22" ht="15" thickBot="1"/>
    <row r="3" spans="2:22" ht="15">
      <c r="B3" s="33"/>
      <c r="C3" s="34"/>
      <c r="D3" s="34"/>
      <c r="E3" s="77" t="s">
        <v>66</v>
      </c>
      <c r="F3" s="77"/>
      <c r="G3" s="77"/>
      <c r="H3" s="71" t="str">
        <f>'תנאי סף'!D2</f>
        <v>מציע מס' 1</v>
      </c>
      <c r="I3" s="71"/>
      <c r="J3" s="71"/>
      <c r="K3" s="71"/>
      <c r="L3" s="71"/>
      <c r="M3" s="71" t="str">
        <f>'תנאי סף'!E2</f>
        <v>מציע מס' 2</v>
      </c>
      <c r="N3" s="71"/>
      <c r="O3" s="71"/>
      <c r="P3" s="71"/>
      <c r="Q3" s="71"/>
      <c r="R3" s="71" t="str">
        <f>'תנאי סף'!F2</f>
        <v>מציע מס' 3</v>
      </c>
      <c r="S3" s="71"/>
      <c r="T3" s="71"/>
      <c r="U3" s="71"/>
      <c r="V3" s="137"/>
    </row>
    <row r="4" spans="2:22">
      <c r="B4" s="35" t="s">
        <v>56</v>
      </c>
      <c r="C4" s="36" t="s">
        <v>5</v>
      </c>
      <c r="D4" s="36" t="s">
        <v>6</v>
      </c>
      <c r="E4" s="36" t="s">
        <v>56</v>
      </c>
      <c r="F4" s="36" t="s">
        <v>67</v>
      </c>
      <c r="G4" s="36" t="s">
        <v>4</v>
      </c>
      <c r="H4" s="36" t="s">
        <v>0</v>
      </c>
      <c r="I4" s="36" t="s">
        <v>1</v>
      </c>
      <c r="J4" s="36" t="s">
        <v>2</v>
      </c>
      <c r="K4" s="36" t="s">
        <v>3</v>
      </c>
      <c r="L4" s="36" t="s">
        <v>3</v>
      </c>
      <c r="M4" s="36" t="s">
        <v>0</v>
      </c>
      <c r="N4" s="36" t="s">
        <v>1</v>
      </c>
      <c r="O4" s="36" t="s">
        <v>2</v>
      </c>
      <c r="P4" s="36" t="s">
        <v>3</v>
      </c>
      <c r="Q4" s="36" t="s">
        <v>3</v>
      </c>
      <c r="R4" s="36" t="s">
        <v>0</v>
      </c>
      <c r="S4" s="36" t="s">
        <v>1</v>
      </c>
      <c r="T4" s="36" t="s">
        <v>2</v>
      </c>
      <c r="U4" s="36" t="s">
        <v>3</v>
      </c>
      <c r="V4" s="54" t="s">
        <v>3</v>
      </c>
    </row>
    <row r="5" spans="2:22" ht="15">
      <c r="B5" s="123" t="s">
        <v>78</v>
      </c>
      <c r="C5" s="74" t="s">
        <v>57</v>
      </c>
      <c r="D5" s="75">
        <v>0.1</v>
      </c>
      <c r="E5" s="55" t="s">
        <v>84</v>
      </c>
      <c r="F5" s="56" t="s">
        <v>62</v>
      </c>
      <c r="G5" s="41">
        <v>0.3</v>
      </c>
      <c r="H5" s="15"/>
      <c r="I5" s="57">
        <f>H5*$G5</f>
        <v>0</v>
      </c>
      <c r="J5" s="125">
        <f>SUM(I5:I8)</f>
        <v>0</v>
      </c>
      <c r="K5" s="127" t="e">
        <f>MIN($J$5,$O$5,$T$5)/J5*100</f>
        <v>#DIV/0!</v>
      </c>
      <c r="L5" s="127" t="e">
        <f>K5*$D$5</f>
        <v>#DIV/0!</v>
      </c>
      <c r="M5" s="16"/>
      <c r="N5" s="58">
        <f>M5*$G5</f>
        <v>0</v>
      </c>
      <c r="O5" s="126">
        <f>SUM(N5:N8)</f>
        <v>0</v>
      </c>
      <c r="P5" s="127" t="e">
        <f>MIN($J$5,$O$5,$T$5)/O5*100</f>
        <v>#DIV/0!</v>
      </c>
      <c r="Q5" s="127" t="e">
        <f>P5*$D$5</f>
        <v>#DIV/0!</v>
      </c>
      <c r="R5" s="16"/>
      <c r="S5" s="58">
        <f>R5*$G5</f>
        <v>0</v>
      </c>
      <c r="T5" s="127">
        <f>SUM(S5:S8)</f>
        <v>0</v>
      </c>
      <c r="U5" s="127" t="e">
        <f>MIN($J$5,$O$5,$T$5)/T5*100</f>
        <v>#DIV/0!</v>
      </c>
      <c r="V5" s="124" t="e">
        <f>U5*$D$5</f>
        <v>#DIV/0!</v>
      </c>
    </row>
    <row r="6" spans="2:22" ht="15">
      <c r="B6" s="123"/>
      <c r="C6" s="74"/>
      <c r="D6" s="75"/>
      <c r="E6" s="55" t="s">
        <v>85</v>
      </c>
      <c r="F6" s="56" t="s">
        <v>63</v>
      </c>
      <c r="G6" s="41">
        <v>0.4</v>
      </c>
      <c r="H6" s="15"/>
      <c r="I6" s="57">
        <f t="shared" ref="I6:I12" si="0">H6*$G6</f>
        <v>0</v>
      </c>
      <c r="J6" s="125"/>
      <c r="K6" s="127"/>
      <c r="L6" s="127"/>
      <c r="M6" s="16"/>
      <c r="N6" s="58">
        <f t="shared" ref="N6:N12" si="1">M6*$G6</f>
        <v>0</v>
      </c>
      <c r="O6" s="126"/>
      <c r="P6" s="127"/>
      <c r="Q6" s="127"/>
      <c r="R6" s="16"/>
      <c r="S6" s="58">
        <f t="shared" ref="S6:S12" si="2">R6*$G6</f>
        <v>0</v>
      </c>
      <c r="T6" s="127"/>
      <c r="U6" s="127"/>
      <c r="V6" s="124"/>
    </row>
    <row r="7" spans="2:22" ht="15">
      <c r="B7" s="123"/>
      <c r="C7" s="74"/>
      <c r="D7" s="75"/>
      <c r="E7" s="55" t="s">
        <v>86</v>
      </c>
      <c r="F7" s="56" t="s">
        <v>64</v>
      </c>
      <c r="G7" s="41">
        <v>0.2</v>
      </c>
      <c r="H7" s="15"/>
      <c r="I7" s="57">
        <f t="shared" si="0"/>
        <v>0</v>
      </c>
      <c r="J7" s="125"/>
      <c r="K7" s="127"/>
      <c r="L7" s="127"/>
      <c r="M7" s="16"/>
      <c r="N7" s="58">
        <f t="shared" si="1"/>
        <v>0</v>
      </c>
      <c r="O7" s="126"/>
      <c r="P7" s="127"/>
      <c r="Q7" s="127"/>
      <c r="R7" s="16"/>
      <c r="S7" s="58">
        <f t="shared" si="2"/>
        <v>0</v>
      </c>
      <c r="T7" s="127"/>
      <c r="U7" s="127"/>
      <c r="V7" s="124"/>
    </row>
    <row r="8" spans="2:22" ht="15">
      <c r="B8" s="123"/>
      <c r="C8" s="74"/>
      <c r="D8" s="75"/>
      <c r="E8" s="55" t="s">
        <v>87</v>
      </c>
      <c r="F8" s="56" t="s">
        <v>65</v>
      </c>
      <c r="G8" s="41">
        <v>0.1</v>
      </c>
      <c r="H8" s="15"/>
      <c r="I8" s="57">
        <f t="shared" si="0"/>
        <v>0</v>
      </c>
      <c r="J8" s="125"/>
      <c r="K8" s="127"/>
      <c r="L8" s="127"/>
      <c r="M8" s="16"/>
      <c r="N8" s="58">
        <f t="shared" si="1"/>
        <v>0</v>
      </c>
      <c r="O8" s="126"/>
      <c r="P8" s="127"/>
      <c r="Q8" s="127"/>
      <c r="R8" s="16"/>
      <c r="S8" s="58">
        <f t="shared" si="2"/>
        <v>0</v>
      </c>
      <c r="T8" s="127"/>
      <c r="U8" s="127"/>
      <c r="V8" s="124"/>
    </row>
    <row r="9" spans="2:22" ht="15">
      <c r="B9" s="123" t="s">
        <v>79</v>
      </c>
      <c r="C9" s="74" t="s">
        <v>58</v>
      </c>
      <c r="D9" s="75">
        <v>0.3</v>
      </c>
      <c r="E9" s="55" t="s">
        <v>88</v>
      </c>
      <c r="F9" s="56" t="s">
        <v>62</v>
      </c>
      <c r="G9" s="41">
        <v>0.3</v>
      </c>
      <c r="H9" s="15"/>
      <c r="I9" s="57">
        <f t="shared" si="0"/>
        <v>0</v>
      </c>
      <c r="J9" s="125">
        <f>SUM(I9:I12)</f>
        <v>0</v>
      </c>
      <c r="K9" s="125" t="e">
        <f>MIN($J$9,$O$9,$T$9)/J9*100</f>
        <v>#DIV/0!</v>
      </c>
      <c r="L9" s="127" t="e">
        <f>K9*$D$9</f>
        <v>#DIV/0!</v>
      </c>
      <c r="M9" s="16"/>
      <c r="N9" s="58">
        <f t="shared" si="1"/>
        <v>0</v>
      </c>
      <c r="O9" s="126">
        <f>SUM(N9:N12)</f>
        <v>0</v>
      </c>
      <c r="P9" s="127" t="e">
        <f>MIN($J$9,$O$9,$T$9)/O9*100</f>
        <v>#DIV/0!</v>
      </c>
      <c r="Q9" s="127" t="e">
        <f>P9*$D$9</f>
        <v>#DIV/0!</v>
      </c>
      <c r="R9" s="16"/>
      <c r="S9" s="58">
        <f t="shared" si="2"/>
        <v>0</v>
      </c>
      <c r="T9" s="127">
        <f>SUM(S9:S12)</f>
        <v>0</v>
      </c>
      <c r="U9" s="127" t="e">
        <f>MIN($J$9,$O$9,$T$9)/T9*100</f>
        <v>#DIV/0!</v>
      </c>
      <c r="V9" s="124" t="e">
        <f>U9*$D$9</f>
        <v>#DIV/0!</v>
      </c>
    </row>
    <row r="10" spans="2:22" ht="15">
      <c r="B10" s="123"/>
      <c r="C10" s="74"/>
      <c r="D10" s="75"/>
      <c r="E10" s="55" t="s">
        <v>89</v>
      </c>
      <c r="F10" s="56" t="s">
        <v>63</v>
      </c>
      <c r="G10" s="41">
        <v>0.4</v>
      </c>
      <c r="H10" s="15"/>
      <c r="I10" s="57">
        <f t="shared" si="0"/>
        <v>0</v>
      </c>
      <c r="J10" s="125"/>
      <c r="K10" s="125"/>
      <c r="L10" s="127"/>
      <c r="M10" s="16"/>
      <c r="N10" s="58">
        <f t="shared" si="1"/>
        <v>0</v>
      </c>
      <c r="O10" s="126"/>
      <c r="P10" s="127"/>
      <c r="Q10" s="127"/>
      <c r="R10" s="16"/>
      <c r="S10" s="58">
        <f t="shared" si="2"/>
        <v>0</v>
      </c>
      <c r="T10" s="127"/>
      <c r="U10" s="127"/>
      <c r="V10" s="124"/>
    </row>
    <row r="11" spans="2:22" ht="15">
      <c r="B11" s="123"/>
      <c r="C11" s="74"/>
      <c r="D11" s="75"/>
      <c r="E11" s="55" t="s">
        <v>90</v>
      </c>
      <c r="F11" s="56" t="s">
        <v>64</v>
      </c>
      <c r="G11" s="41">
        <v>0.2</v>
      </c>
      <c r="H11" s="15"/>
      <c r="I11" s="57">
        <f t="shared" si="0"/>
        <v>0</v>
      </c>
      <c r="J11" s="125"/>
      <c r="K11" s="125"/>
      <c r="L11" s="127"/>
      <c r="M11" s="16"/>
      <c r="N11" s="58">
        <f t="shared" si="1"/>
        <v>0</v>
      </c>
      <c r="O11" s="126"/>
      <c r="P11" s="127"/>
      <c r="Q11" s="127"/>
      <c r="R11" s="16"/>
      <c r="S11" s="58">
        <f t="shared" si="2"/>
        <v>0</v>
      </c>
      <c r="T11" s="127"/>
      <c r="U11" s="127"/>
      <c r="V11" s="124"/>
    </row>
    <row r="12" spans="2:22" ht="15">
      <c r="B12" s="123"/>
      <c r="C12" s="74"/>
      <c r="D12" s="75"/>
      <c r="E12" s="55" t="s">
        <v>91</v>
      </c>
      <c r="F12" s="56" t="s">
        <v>65</v>
      </c>
      <c r="G12" s="41">
        <v>0.1</v>
      </c>
      <c r="H12" s="15"/>
      <c r="I12" s="57">
        <f t="shared" si="0"/>
        <v>0</v>
      </c>
      <c r="J12" s="125"/>
      <c r="K12" s="125"/>
      <c r="L12" s="127"/>
      <c r="M12" s="16"/>
      <c r="N12" s="58">
        <f t="shared" si="1"/>
        <v>0</v>
      </c>
      <c r="O12" s="126"/>
      <c r="P12" s="127"/>
      <c r="Q12" s="127"/>
      <c r="R12" s="16"/>
      <c r="S12" s="58">
        <f t="shared" si="2"/>
        <v>0</v>
      </c>
      <c r="T12" s="127"/>
      <c r="U12" s="127"/>
      <c r="V12" s="124"/>
    </row>
    <row r="13" spans="2:22" ht="42.75">
      <c r="B13" s="59" t="s">
        <v>80</v>
      </c>
      <c r="C13" s="38" t="s">
        <v>59</v>
      </c>
      <c r="D13" s="41">
        <v>0.15</v>
      </c>
      <c r="E13" s="60" t="s">
        <v>68</v>
      </c>
      <c r="F13" s="61" t="s">
        <v>69</v>
      </c>
      <c r="G13" s="60" t="s">
        <v>68</v>
      </c>
      <c r="H13" s="15"/>
      <c r="I13" s="62" t="s">
        <v>68</v>
      </c>
      <c r="J13" s="62" t="s">
        <v>68</v>
      </c>
      <c r="K13" s="63" t="e">
        <f>MIN($H13,$M13,$R13)/H13*100</f>
        <v>#DIV/0!</v>
      </c>
      <c r="L13" s="63" t="e">
        <f>K13*$D13</f>
        <v>#DIV/0!</v>
      </c>
      <c r="M13" s="16"/>
      <c r="N13" s="62" t="s">
        <v>68</v>
      </c>
      <c r="O13" s="62" t="s">
        <v>68</v>
      </c>
      <c r="P13" s="63" t="e">
        <f>MIN($H13,$M13,$R13)/M13*100</f>
        <v>#DIV/0!</v>
      </c>
      <c r="Q13" s="63" t="e">
        <f>P13*$D13</f>
        <v>#DIV/0!</v>
      </c>
      <c r="R13" s="16"/>
      <c r="S13" s="62" t="s">
        <v>68</v>
      </c>
      <c r="T13" s="62" t="s">
        <v>68</v>
      </c>
      <c r="U13" s="63" t="e">
        <f>MIN($H13,$M13,$R13)/R13*100</f>
        <v>#DIV/0!</v>
      </c>
      <c r="V13" s="64" t="e">
        <f>U13*$D13</f>
        <v>#DIV/0!</v>
      </c>
    </row>
    <row r="14" spans="2:22" ht="28.5">
      <c r="B14" s="59" t="s">
        <v>81</v>
      </c>
      <c r="C14" s="38" t="s">
        <v>60</v>
      </c>
      <c r="D14" s="41">
        <v>0.05</v>
      </c>
      <c r="E14" s="60" t="s">
        <v>68</v>
      </c>
      <c r="F14" s="61" t="s">
        <v>70</v>
      </c>
      <c r="G14" s="60" t="s">
        <v>68</v>
      </c>
      <c r="H14" s="15"/>
      <c r="I14" s="62" t="s">
        <v>68</v>
      </c>
      <c r="J14" s="62" t="s">
        <v>68</v>
      </c>
      <c r="K14" s="63" t="e">
        <f t="shared" ref="K14:K16" si="3">MIN($H14,$M14,$R14)/H14*100</f>
        <v>#DIV/0!</v>
      </c>
      <c r="L14" s="63" t="e">
        <f t="shared" ref="L14:L16" si="4">K14*$D14</f>
        <v>#DIV/0!</v>
      </c>
      <c r="M14" s="16"/>
      <c r="N14" s="62" t="s">
        <v>68</v>
      </c>
      <c r="O14" s="62" t="s">
        <v>68</v>
      </c>
      <c r="P14" s="63" t="e">
        <f t="shared" ref="P14:P16" si="5">MIN($H14,$M14,$R14)/M14*100</f>
        <v>#DIV/0!</v>
      </c>
      <c r="Q14" s="63" t="e">
        <f t="shared" ref="Q14:Q16" si="6">P14*$D14</f>
        <v>#DIV/0!</v>
      </c>
      <c r="R14" s="16"/>
      <c r="S14" s="62" t="s">
        <v>68</v>
      </c>
      <c r="T14" s="62" t="s">
        <v>68</v>
      </c>
      <c r="U14" s="63" t="e">
        <f t="shared" ref="U14:U16" si="7">MIN($H14,$M14,$R14)/R14*100</f>
        <v>#DIV/0!</v>
      </c>
      <c r="V14" s="64" t="e">
        <f t="shared" ref="V14:V16" si="8">U14*$D14</f>
        <v>#DIV/0!</v>
      </c>
    </row>
    <row r="15" spans="2:22" ht="42.75">
      <c r="B15" s="59" t="s">
        <v>82</v>
      </c>
      <c r="C15" s="38" t="s">
        <v>61</v>
      </c>
      <c r="D15" s="41">
        <v>0.3</v>
      </c>
      <c r="E15" s="60" t="s">
        <v>68</v>
      </c>
      <c r="F15" s="61" t="s">
        <v>71</v>
      </c>
      <c r="G15" s="60" t="s">
        <v>68</v>
      </c>
      <c r="H15" s="15"/>
      <c r="I15" s="62" t="s">
        <v>68</v>
      </c>
      <c r="J15" s="62" t="s">
        <v>68</v>
      </c>
      <c r="K15" s="63" t="e">
        <f t="shared" si="3"/>
        <v>#DIV/0!</v>
      </c>
      <c r="L15" s="63" t="e">
        <f t="shared" si="4"/>
        <v>#DIV/0!</v>
      </c>
      <c r="M15" s="16"/>
      <c r="N15" s="62" t="s">
        <v>68</v>
      </c>
      <c r="O15" s="62" t="s">
        <v>68</v>
      </c>
      <c r="P15" s="63" t="e">
        <f t="shared" si="5"/>
        <v>#DIV/0!</v>
      </c>
      <c r="Q15" s="63" t="e">
        <f t="shared" si="6"/>
        <v>#DIV/0!</v>
      </c>
      <c r="R15" s="16"/>
      <c r="S15" s="62" t="s">
        <v>68</v>
      </c>
      <c r="T15" s="62" t="s">
        <v>68</v>
      </c>
      <c r="U15" s="63" t="e">
        <f t="shared" si="7"/>
        <v>#DIV/0!</v>
      </c>
      <c r="V15" s="64" t="e">
        <f t="shared" si="8"/>
        <v>#DIV/0!</v>
      </c>
    </row>
    <row r="16" spans="2:22" ht="42.75">
      <c r="B16" s="59" t="s">
        <v>83</v>
      </c>
      <c r="C16" s="38" t="s">
        <v>72</v>
      </c>
      <c r="D16" s="41">
        <v>0.1</v>
      </c>
      <c r="E16" s="60" t="s">
        <v>68</v>
      </c>
      <c r="F16" s="38" t="s">
        <v>73</v>
      </c>
      <c r="G16" s="60" t="s">
        <v>68</v>
      </c>
      <c r="H16" s="15"/>
      <c r="I16" s="62" t="s">
        <v>68</v>
      </c>
      <c r="J16" s="62" t="s">
        <v>68</v>
      </c>
      <c r="K16" s="63" t="e">
        <f t="shared" si="3"/>
        <v>#DIV/0!</v>
      </c>
      <c r="L16" s="63" t="e">
        <f t="shared" si="4"/>
        <v>#DIV/0!</v>
      </c>
      <c r="M16" s="16"/>
      <c r="N16" s="62" t="s">
        <v>68</v>
      </c>
      <c r="O16" s="62" t="s">
        <v>68</v>
      </c>
      <c r="P16" s="63" t="e">
        <f t="shared" si="5"/>
        <v>#DIV/0!</v>
      </c>
      <c r="Q16" s="63" t="e">
        <f t="shared" si="6"/>
        <v>#DIV/0!</v>
      </c>
      <c r="R16" s="16"/>
      <c r="S16" s="62" t="s">
        <v>68</v>
      </c>
      <c r="T16" s="62" t="s">
        <v>68</v>
      </c>
      <c r="U16" s="63" t="e">
        <f t="shared" si="7"/>
        <v>#DIV/0!</v>
      </c>
      <c r="V16" s="64" t="e">
        <f t="shared" si="8"/>
        <v>#DIV/0!</v>
      </c>
    </row>
    <row r="17" spans="2:22" ht="15.75" thickBot="1">
      <c r="B17" s="131" t="s">
        <v>74</v>
      </c>
      <c r="C17" s="132"/>
      <c r="D17" s="132"/>
      <c r="E17" s="132"/>
      <c r="F17" s="132"/>
      <c r="G17" s="133"/>
      <c r="H17" s="134" t="e">
        <f>SUM(L5:L16)</f>
        <v>#DIV/0!</v>
      </c>
      <c r="I17" s="135"/>
      <c r="J17" s="135"/>
      <c r="K17" s="135"/>
      <c r="L17" s="136"/>
      <c r="M17" s="134" t="e">
        <f>SUM(Q5:Q16)</f>
        <v>#DIV/0!</v>
      </c>
      <c r="N17" s="135"/>
      <c r="O17" s="135"/>
      <c r="P17" s="135"/>
      <c r="Q17" s="136"/>
      <c r="R17" s="128" t="e">
        <f>SUM(V5:V16)</f>
        <v>#DIV/0!</v>
      </c>
      <c r="S17" s="129"/>
      <c r="T17" s="129"/>
      <c r="U17" s="129"/>
      <c r="V17" s="130"/>
    </row>
    <row r="26" spans="2:22">
      <c r="O26" s="65"/>
    </row>
    <row r="28" spans="2:22">
      <c r="O28" s="65"/>
    </row>
  </sheetData>
  <sheetProtection password="DCD2" sheet="1" objects="1" scenarios="1"/>
  <mergeCells count="32">
    <mergeCell ref="R17:V17"/>
    <mergeCell ref="E3:G3"/>
    <mergeCell ref="B17:G17"/>
    <mergeCell ref="H17:L17"/>
    <mergeCell ref="M17:Q17"/>
    <mergeCell ref="V9:V12"/>
    <mergeCell ref="U5:U8"/>
    <mergeCell ref="K9:K12"/>
    <mergeCell ref="P9:P12"/>
    <mergeCell ref="U9:U12"/>
    <mergeCell ref="L5:L8"/>
    <mergeCell ref="L9:L12"/>
    <mergeCell ref="Q5:Q8"/>
    <mergeCell ref="Q9:Q12"/>
    <mergeCell ref="T9:T12"/>
    <mergeCell ref="R3:V3"/>
    <mergeCell ref="M3:Q3"/>
    <mergeCell ref="H3:L3"/>
    <mergeCell ref="K5:K8"/>
    <mergeCell ref="P5:P8"/>
    <mergeCell ref="T5:T8"/>
    <mergeCell ref="V5:V8"/>
    <mergeCell ref="J5:J8"/>
    <mergeCell ref="J9:J12"/>
    <mergeCell ref="O5:O8"/>
    <mergeCell ref="O9:O12"/>
    <mergeCell ref="B5:B8"/>
    <mergeCell ref="D5:D8"/>
    <mergeCell ref="D9:D12"/>
    <mergeCell ref="B9:B12"/>
    <mergeCell ref="C5:C8"/>
    <mergeCell ref="C9:C12"/>
  </mergeCells>
  <conditionalFormatting sqref="H5:H16 M5:M16 R5:R16">
    <cfRule type="cellIs" dxfId="0" priority="1" operator="equal">
      <formula>0</formula>
    </cfRule>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dimension ref="B1:F5"/>
  <sheetViews>
    <sheetView rightToLeft="1" workbookViewId="0">
      <selection activeCell="C5" sqref="C5"/>
    </sheetView>
  </sheetViews>
  <sheetFormatPr defaultRowHeight="14.25"/>
  <cols>
    <col min="2" max="3" width="10.625" customWidth="1"/>
    <col min="4" max="6" width="20.625" customWidth="1"/>
  </cols>
  <sheetData>
    <row r="1" spans="2:6" ht="15" thickBot="1"/>
    <row r="2" spans="2:6" ht="15">
      <c r="B2" s="8" t="s">
        <v>75</v>
      </c>
      <c r="C2" s="9" t="s">
        <v>4</v>
      </c>
      <c r="D2" s="10" t="str">
        <f>'[1]בדיקת תנאי סף'!D2</f>
        <v>מציע מס' 1</v>
      </c>
      <c r="E2" s="10" t="str">
        <f>'[1]בדיקת תנאי סף'!E2</f>
        <v>מציע מס' 2</v>
      </c>
      <c r="F2" s="11" t="str">
        <f>'[1]בדיקת תנאי סף'!F2</f>
        <v>מציע מס' 3</v>
      </c>
    </row>
    <row r="3" spans="2:6">
      <c r="B3" s="3" t="s">
        <v>76</v>
      </c>
      <c r="C3" s="4">
        <v>0.4</v>
      </c>
      <c r="D3" s="1" t="e">
        <f>איכות!I27</f>
        <v>#N/A</v>
      </c>
      <c r="E3" s="2" t="e">
        <f>איכות!L27</f>
        <v>#N/A</v>
      </c>
      <c r="F3" s="12" t="e">
        <f>איכות!O27</f>
        <v>#N/A</v>
      </c>
    </row>
    <row r="4" spans="2:6">
      <c r="B4" s="3" t="s">
        <v>74</v>
      </c>
      <c r="C4" s="4">
        <v>0.6</v>
      </c>
      <c r="D4" s="2" t="e">
        <f>מחיר!H17</f>
        <v>#DIV/0!</v>
      </c>
      <c r="E4" s="2" t="e">
        <f>מחיר!M17</f>
        <v>#DIV/0!</v>
      </c>
      <c r="F4" s="13" t="e">
        <f>מחיר!R17</f>
        <v>#DIV/0!</v>
      </c>
    </row>
    <row r="5" spans="2:6" ht="15.75" thickBot="1">
      <c r="B5" s="5" t="s">
        <v>77</v>
      </c>
      <c r="C5" s="6">
        <f>SUM(C3:C4)</f>
        <v>1</v>
      </c>
      <c r="D5" s="7" t="e">
        <f>SUMPRODUCT(D3:D4,$C$3:$C$4)</f>
        <v>#N/A</v>
      </c>
      <c r="E5" s="7" t="e">
        <f t="shared" ref="E5:F5" si="0">SUMPRODUCT(E3:E4,$C$3:$C$4)</f>
        <v>#N/A</v>
      </c>
      <c r="F5" s="14" t="e">
        <f t="shared" si="0"/>
        <v>#N/A</v>
      </c>
    </row>
  </sheetData>
  <sheetProtection password="DCD2"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תנאי סף</vt:lpstr>
      <vt:lpstr>איכות</vt:lpstr>
      <vt:lpstr>מחיר</vt:lpstr>
      <vt:lpstr>סופי</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Yossi Elezra</dc:creator>
  <cp:lastModifiedBy>Yossi Elezra</cp:lastModifiedBy>
  <dcterms:created xsi:type="dcterms:W3CDTF">2010-12-13T08:56:12Z</dcterms:created>
  <dcterms:modified xsi:type="dcterms:W3CDTF">2011-08-03T09:27:09Z</dcterms:modified>
</cp:coreProperties>
</file>